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cba5b4d46e718079/Documentos/10.- Club de Corredores de Aventura/Periodo 2026 - 2027/1.- Ranking/"/>
    </mc:Choice>
  </mc:AlternateContent>
  <xr:revisionPtr revIDLastSave="1446" documentId="13_ncr:1_{4BAA1D73-BC6C-4180-B4E8-087292892AB2}" xr6:coauthVersionLast="47" xr6:coauthVersionMax="47" xr10:uidLastSave="{1E409D20-F97F-405F-85BF-4EEDD33A0C2F}"/>
  <bookViews>
    <workbookView xWindow="-108" yWindow="-108" windowWidth="23256" windowHeight="12456" tabRatio="829" xr2:uid="{00000000-000D-0000-FFFF-FFFF00000000}"/>
  </bookViews>
  <sheets>
    <sheet name="Ficha Tecnica" sheetId="42" r:id="rId1"/>
    <sheet name="Expedicion" sheetId="59" r:id="rId2"/>
    <sheet name="Endurance - Aventura" sheetId="57" r:id="rId3"/>
    <sheet name="Challenge - Promocional" sheetId="55" r:id="rId4"/>
    <sheet name="Discovery - Light" sheetId="56" r:id="rId5"/>
    <sheet name="Treking" sheetId="58" r:id="rId6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0" i="42" l="1"/>
  <c r="L24" i="42"/>
  <c r="L22" i="42"/>
  <c r="L21" i="42"/>
  <c r="L18" i="42"/>
  <c r="N88" i="57"/>
  <c r="J88" i="57"/>
  <c r="K88" i="57" s="1"/>
  <c r="G88" i="57"/>
  <c r="M88" i="57" s="1"/>
  <c r="N84" i="57"/>
  <c r="J84" i="57"/>
  <c r="K84" i="57" s="1"/>
  <c r="G84" i="57"/>
  <c r="M84" i="57" s="1"/>
  <c r="N80" i="57"/>
  <c r="J80" i="57"/>
  <c r="K80" i="57" s="1"/>
  <c r="O80" i="57" s="1"/>
  <c r="G80" i="57"/>
  <c r="M80" i="57" s="1"/>
  <c r="N76" i="57"/>
  <c r="J76" i="57"/>
  <c r="K76" i="57" s="1"/>
  <c r="O76" i="57" s="1"/>
  <c r="G76" i="57"/>
  <c r="M76" i="57" s="1"/>
  <c r="N72" i="57"/>
  <c r="J72" i="57"/>
  <c r="K72" i="57" s="1"/>
  <c r="G72" i="57"/>
  <c r="M72" i="57" s="1"/>
  <c r="N68" i="57"/>
  <c r="J68" i="57"/>
  <c r="K68" i="57" s="1"/>
  <c r="G68" i="57"/>
  <c r="M68" i="57" s="1"/>
  <c r="N64" i="57"/>
  <c r="J64" i="57"/>
  <c r="K64" i="57" s="1"/>
  <c r="G64" i="57"/>
  <c r="M64" i="57" s="1"/>
  <c r="N60" i="57"/>
  <c r="J60" i="57"/>
  <c r="K60" i="57" s="1"/>
  <c r="G60" i="57"/>
  <c r="M60" i="57" s="1"/>
  <c r="N56" i="57"/>
  <c r="J56" i="57"/>
  <c r="G56" i="57"/>
  <c r="M56" i="57" s="1"/>
  <c r="N52" i="57"/>
  <c r="J52" i="57"/>
  <c r="G52" i="57"/>
  <c r="M52" i="57" s="1"/>
  <c r="N48" i="57"/>
  <c r="J48" i="57"/>
  <c r="G48" i="57"/>
  <c r="M48" i="57" s="1"/>
  <c r="N44" i="57"/>
  <c r="J44" i="57"/>
  <c r="G44" i="57"/>
  <c r="M44" i="57" s="1"/>
  <c r="N40" i="57"/>
  <c r="J40" i="57"/>
  <c r="G40" i="57"/>
  <c r="M40" i="57" s="1"/>
  <c r="N36" i="57"/>
  <c r="J36" i="57"/>
  <c r="G36" i="57"/>
  <c r="M36" i="57" s="1"/>
  <c r="N32" i="57"/>
  <c r="J32" i="57"/>
  <c r="K32" i="57" s="1"/>
  <c r="G32" i="57"/>
  <c r="M32" i="57" s="1"/>
  <c r="N28" i="57"/>
  <c r="J28" i="57"/>
  <c r="K28" i="57" s="1"/>
  <c r="G28" i="57"/>
  <c r="M28" i="57" s="1"/>
  <c r="N24" i="57"/>
  <c r="J24" i="57"/>
  <c r="G24" i="57"/>
  <c r="M24" i="57" s="1"/>
  <c r="N20" i="57"/>
  <c r="J20" i="57"/>
  <c r="G20" i="57"/>
  <c r="M20" i="57" s="1"/>
  <c r="N16" i="57"/>
  <c r="J16" i="57"/>
  <c r="G16" i="57"/>
  <c r="M16" i="57" s="1"/>
  <c r="B16" i="57"/>
  <c r="B20" i="57" s="1"/>
  <c r="B24" i="57" s="1"/>
  <c r="B28" i="57" s="1"/>
  <c r="B32" i="57" s="1"/>
  <c r="B36" i="57" s="1"/>
  <c r="B40" i="57" s="1"/>
  <c r="B44" i="57" s="1"/>
  <c r="B48" i="57" s="1"/>
  <c r="B52" i="57" s="1"/>
  <c r="B56" i="57" s="1"/>
  <c r="B60" i="57" s="1"/>
  <c r="B64" i="57" s="1"/>
  <c r="B68" i="57" s="1"/>
  <c r="B72" i="57" s="1"/>
  <c r="B76" i="57" s="1"/>
  <c r="B80" i="57" s="1"/>
  <c r="B84" i="57" s="1"/>
  <c r="B88" i="57" s="1"/>
  <c r="N12" i="57"/>
  <c r="J12" i="57"/>
  <c r="G12" i="57"/>
  <c r="M12" i="57" s="1"/>
  <c r="E8" i="57"/>
  <c r="E8" i="59"/>
  <c r="G12" i="59"/>
  <c r="M12" i="59" s="1"/>
  <c r="O12" i="59" s="1"/>
  <c r="J12" i="59"/>
  <c r="K12" i="59"/>
  <c r="N12" i="59"/>
  <c r="B16" i="59"/>
  <c r="G16" i="59"/>
  <c r="M16" i="59" s="1"/>
  <c r="O16" i="59" s="1"/>
  <c r="J16" i="59"/>
  <c r="K16" i="59"/>
  <c r="N16" i="59"/>
  <c r="B20" i="59"/>
  <c r="G20" i="59"/>
  <c r="M20" i="59" s="1"/>
  <c r="J20" i="59"/>
  <c r="K20" i="59" s="1"/>
  <c r="O20" i="59" s="1"/>
  <c r="N20" i="59"/>
  <c r="B24" i="59"/>
  <c r="G24" i="59"/>
  <c r="M24" i="59" s="1"/>
  <c r="O24" i="59" s="1"/>
  <c r="J24" i="59"/>
  <c r="K24" i="59"/>
  <c r="N24" i="59"/>
  <c r="B28" i="59"/>
  <c r="G28" i="59"/>
  <c r="M28" i="59" s="1"/>
  <c r="O28" i="59" s="1"/>
  <c r="J28" i="59"/>
  <c r="K28" i="59"/>
  <c r="N28" i="59"/>
  <c r="B32" i="59"/>
  <c r="G32" i="59"/>
  <c r="J32" i="59"/>
  <c r="K32" i="59"/>
  <c r="M32" i="59"/>
  <c r="O32" i="59" s="1"/>
  <c r="N32" i="59"/>
  <c r="B36" i="59"/>
  <c r="B40" i="59" s="1"/>
  <c r="B44" i="59" s="1"/>
  <c r="B48" i="59" s="1"/>
  <c r="B52" i="59" s="1"/>
  <c r="B56" i="59" s="1"/>
  <c r="B60" i="59" s="1"/>
  <c r="B64" i="59" s="1"/>
  <c r="B68" i="59" s="1"/>
  <c r="B72" i="59" s="1"/>
  <c r="B76" i="59" s="1"/>
  <c r="B80" i="59" s="1"/>
  <c r="B84" i="59" s="1"/>
  <c r="B88" i="59" s="1"/>
  <c r="G36" i="59"/>
  <c r="M36" i="59" s="1"/>
  <c r="J36" i="59"/>
  <c r="K36" i="59" s="1"/>
  <c r="O36" i="59" s="1"/>
  <c r="N36" i="59"/>
  <c r="G40" i="59"/>
  <c r="J40" i="59"/>
  <c r="K40" i="59"/>
  <c r="M40" i="59"/>
  <c r="O40" i="59" s="1"/>
  <c r="N40" i="59"/>
  <c r="G44" i="59"/>
  <c r="J44" i="59"/>
  <c r="K44" i="59"/>
  <c r="M44" i="59"/>
  <c r="N44" i="59"/>
  <c r="O44" i="59"/>
  <c r="G48" i="59"/>
  <c r="J48" i="59"/>
  <c r="K48" i="59" s="1"/>
  <c r="O48" i="59" s="1"/>
  <c r="M48" i="59"/>
  <c r="N48" i="59"/>
  <c r="G52" i="59"/>
  <c r="J52" i="59"/>
  <c r="K52" i="59" s="1"/>
  <c r="O52" i="59" s="1"/>
  <c r="M52" i="59"/>
  <c r="N52" i="59"/>
  <c r="G56" i="59"/>
  <c r="M56" i="59" s="1"/>
  <c r="J56" i="59"/>
  <c r="K56" i="59" s="1"/>
  <c r="O56" i="59" s="1"/>
  <c r="N56" i="59"/>
  <c r="G60" i="59"/>
  <c r="J60" i="59"/>
  <c r="K60" i="59" s="1"/>
  <c r="O60" i="59" s="1"/>
  <c r="M60" i="59"/>
  <c r="N60" i="59"/>
  <c r="G64" i="59"/>
  <c r="J64" i="59"/>
  <c r="K64" i="59"/>
  <c r="M64" i="59"/>
  <c r="N64" i="59"/>
  <c r="O64" i="59"/>
  <c r="G68" i="59"/>
  <c r="J68" i="59"/>
  <c r="K68" i="59"/>
  <c r="M68" i="59"/>
  <c r="N68" i="59"/>
  <c r="O68" i="59"/>
  <c r="G72" i="59"/>
  <c r="J72" i="59"/>
  <c r="K72" i="59"/>
  <c r="M72" i="59"/>
  <c r="N72" i="59"/>
  <c r="O72" i="59"/>
  <c r="G76" i="59"/>
  <c r="J76" i="59"/>
  <c r="K76" i="59"/>
  <c r="M76" i="59"/>
  <c r="O76" i="59" s="1"/>
  <c r="N76" i="59"/>
  <c r="G80" i="59"/>
  <c r="J80" i="59"/>
  <c r="K80" i="59"/>
  <c r="M80" i="59"/>
  <c r="N80" i="59"/>
  <c r="O80" i="59" s="1"/>
  <c r="G84" i="59"/>
  <c r="J84" i="59"/>
  <c r="K84" i="59" s="1"/>
  <c r="O84" i="59" s="1"/>
  <c r="M84" i="59"/>
  <c r="N84" i="59"/>
  <c r="G88" i="59"/>
  <c r="M88" i="59" s="1"/>
  <c r="J88" i="59"/>
  <c r="K88" i="59"/>
  <c r="O88" i="59" s="1"/>
  <c r="N88" i="59"/>
  <c r="H30" i="42"/>
  <c r="J16" i="55"/>
  <c r="J12" i="55"/>
  <c r="N88" i="58"/>
  <c r="J88" i="58"/>
  <c r="G88" i="58"/>
  <c r="M88" i="58" s="1"/>
  <c r="N84" i="58"/>
  <c r="J84" i="58"/>
  <c r="G84" i="58"/>
  <c r="M84" i="58" s="1"/>
  <c r="N80" i="58"/>
  <c r="J80" i="58"/>
  <c r="G80" i="58"/>
  <c r="M80" i="58" s="1"/>
  <c r="N76" i="58"/>
  <c r="J76" i="58"/>
  <c r="G76" i="58"/>
  <c r="M76" i="58" s="1"/>
  <c r="N72" i="58"/>
  <c r="J72" i="58"/>
  <c r="G72" i="58"/>
  <c r="M72" i="58" s="1"/>
  <c r="N68" i="58"/>
  <c r="J68" i="58"/>
  <c r="K68" i="58" s="1"/>
  <c r="G68" i="58"/>
  <c r="M68" i="58" s="1"/>
  <c r="N64" i="58"/>
  <c r="J64" i="58"/>
  <c r="K64" i="58" s="1"/>
  <c r="O64" i="58" s="1"/>
  <c r="G64" i="58"/>
  <c r="M64" i="58" s="1"/>
  <c r="N60" i="58"/>
  <c r="J60" i="58"/>
  <c r="K60" i="58" s="1"/>
  <c r="O60" i="58" s="1"/>
  <c r="G60" i="58"/>
  <c r="M60" i="58" s="1"/>
  <c r="N56" i="58"/>
  <c r="J56" i="58"/>
  <c r="K56" i="58" s="1"/>
  <c r="G56" i="58"/>
  <c r="M56" i="58" s="1"/>
  <c r="N52" i="58"/>
  <c r="J52" i="58"/>
  <c r="K52" i="58" s="1"/>
  <c r="G52" i="58"/>
  <c r="M52" i="58" s="1"/>
  <c r="N48" i="58"/>
  <c r="J48" i="58"/>
  <c r="K48" i="58" s="1"/>
  <c r="G48" i="58"/>
  <c r="M48" i="58" s="1"/>
  <c r="N44" i="58"/>
  <c r="J44" i="58"/>
  <c r="K44" i="58" s="1"/>
  <c r="G44" i="58"/>
  <c r="M44" i="58" s="1"/>
  <c r="N40" i="58"/>
  <c r="J40" i="58"/>
  <c r="K40" i="58" s="1"/>
  <c r="O40" i="58" s="1"/>
  <c r="G40" i="58"/>
  <c r="M40" i="58" s="1"/>
  <c r="N36" i="58"/>
  <c r="J36" i="58"/>
  <c r="K36" i="58" s="1"/>
  <c r="G36" i="58"/>
  <c r="M36" i="58" s="1"/>
  <c r="N32" i="58"/>
  <c r="J32" i="58"/>
  <c r="G32" i="58"/>
  <c r="M32" i="58" s="1"/>
  <c r="N28" i="58"/>
  <c r="J28" i="58"/>
  <c r="G28" i="58"/>
  <c r="M28" i="58" s="1"/>
  <c r="N24" i="58"/>
  <c r="J24" i="58"/>
  <c r="G24" i="58"/>
  <c r="M24" i="58" s="1"/>
  <c r="N20" i="58"/>
  <c r="J20" i="58"/>
  <c r="G20" i="58"/>
  <c r="M20" i="58" s="1"/>
  <c r="N16" i="58"/>
  <c r="J16" i="58"/>
  <c r="G16" i="58"/>
  <c r="M16" i="58" s="1"/>
  <c r="B16" i="58"/>
  <c r="B20" i="58" s="1"/>
  <c r="B24" i="58" s="1"/>
  <c r="B28" i="58" s="1"/>
  <c r="B32" i="58" s="1"/>
  <c r="B36" i="58" s="1"/>
  <c r="B40" i="58" s="1"/>
  <c r="B44" i="58" s="1"/>
  <c r="B48" i="58" s="1"/>
  <c r="B52" i="58" s="1"/>
  <c r="B56" i="58" s="1"/>
  <c r="B60" i="58" s="1"/>
  <c r="B64" i="58" s="1"/>
  <c r="B68" i="58" s="1"/>
  <c r="B72" i="58" s="1"/>
  <c r="B76" i="58" s="1"/>
  <c r="B80" i="58" s="1"/>
  <c r="B84" i="58" s="1"/>
  <c r="B88" i="58" s="1"/>
  <c r="N12" i="58"/>
  <c r="J12" i="58"/>
  <c r="G12" i="58"/>
  <c r="M12" i="58" s="1"/>
  <c r="E8" i="58"/>
  <c r="N88" i="56"/>
  <c r="J88" i="56"/>
  <c r="G88" i="56"/>
  <c r="M88" i="56"/>
  <c r="N84" i="56"/>
  <c r="J84" i="56"/>
  <c r="G84" i="56"/>
  <c r="M84" i="56"/>
  <c r="O84" i="56"/>
  <c r="N80" i="56"/>
  <c r="J80" i="56"/>
  <c r="K80" i="56"/>
  <c r="O80" i="56"/>
  <c r="G80" i="56"/>
  <c r="M80" i="56"/>
  <c r="N76" i="56"/>
  <c r="J76" i="56"/>
  <c r="K76" i="56"/>
  <c r="O76" i="56"/>
  <c r="G76" i="56"/>
  <c r="M76" i="56"/>
  <c r="N72" i="56"/>
  <c r="J72" i="56"/>
  <c r="G72" i="56"/>
  <c r="M72" i="56"/>
  <c r="N68" i="56"/>
  <c r="J68" i="56"/>
  <c r="G68" i="56"/>
  <c r="M68" i="56"/>
  <c r="N64" i="56"/>
  <c r="J64" i="56"/>
  <c r="K64" i="56"/>
  <c r="O64" i="56"/>
  <c r="G64" i="56"/>
  <c r="M64" i="56"/>
  <c r="N60" i="56"/>
  <c r="J60" i="56"/>
  <c r="G60" i="56"/>
  <c r="M60" i="56"/>
  <c r="O60" i="56"/>
  <c r="N56" i="56"/>
  <c r="J56" i="56"/>
  <c r="K56" i="56"/>
  <c r="G56" i="56"/>
  <c r="M56" i="56"/>
  <c r="N52" i="56"/>
  <c r="M52" i="56"/>
  <c r="O52" i="56"/>
  <c r="J52" i="56"/>
  <c r="G52" i="56"/>
  <c r="N48" i="56"/>
  <c r="J48" i="56"/>
  <c r="G48" i="56"/>
  <c r="M48" i="56"/>
  <c r="N44" i="56"/>
  <c r="J44" i="56"/>
  <c r="G44" i="56"/>
  <c r="M44" i="56"/>
  <c r="N40" i="56"/>
  <c r="J40" i="56"/>
  <c r="K40" i="56"/>
  <c r="O40" i="56"/>
  <c r="G40" i="56"/>
  <c r="M40" i="56"/>
  <c r="N36" i="56"/>
  <c r="J36" i="56"/>
  <c r="G36" i="56"/>
  <c r="M36" i="56"/>
  <c r="N32" i="56"/>
  <c r="J32" i="56"/>
  <c r="K32" i="56"/>
  <c r="O32" i="56"/>
  <c r="G32" i="56"/>
  <c r="M32" i="56"/>
  <c r="N28" i="56"/>
  <c r="M28" i="56"/>
  <c r="O28" i="56"/>
  <c r="J28" i="56"/>
  <c r="G28" i="56"/>
  <c r="N24" i="56"/>
  <c r="J24" i="56"/>
  <c r="K24" i="56"/>
  <c r="G24" i="56"/>
  <c r="M24" i="56"/>
  <c r="N20" i="56"/>
  <c r="J20" i="56"/>
  <c r="K20" i="56"/>
  <c r="G20" i="56"/>
  <c r="M20" i="56"/>
  <c r="N16" i="56"/>
  <c r="J16" i="56"/>
  <c r="G16" i="56"/>
  <c r="M16" i="56"/>
  <c r="O16" i="56"/>
  <c r="B16" i="56"/>
  <c r="B20" i="56"/>
  <c r="B24" i="56"/>
  <c r="B28" i="56"/>
  <c r="B32" i="56"/>
  <c r="B36" i="56"/>
  <c r="B40" i="56"/>
  <c r="B44" i="56"/>
  <c r="B48" i="56"/>
  <c r="B52" i="56"/>
  <c r="B56" i="56"/>
  <c r="B60" i="56"/>
  <c r="B64" i="56"/>
  <c r="B68" i="56"/>
  <c r="B72" i="56"/>
  <c r="B76" i="56"/>
  <c r="B80" i="56"/>
  <c r="B84" i="56"/>
  <c r="B88" i="56"/>
  <c r="N12" i="56"/>
  <c r="J12" i="56"/>
  <c r="G12" i="56"/>
  <c r="M12" i="56"/>
  <c r="O12" i="56"/>
  <c r="E8" i="56"/>
  <c r="N88" i="55"/>
  <c r="J88" i="55"/>
  <c r="G88" i="55"/>
  <c r="M88" i="55"/>
  <c r="O88" i="55"/>
  <c r="N84" i="55"/>
  <c r="J84" i="55"/>
  <c r="G84" i="55"/>
  <c r="M84" i="55"/>
  <c r="N80" i="55"/>
  <c r="J80" i="55"/>
  <c r="G80" i="55"/>
  <c r="M80" i="55"/>
  <c r="N76" i="55"/>
  <c r="J76" i="55"/>
  <c r="G76" i="55"/>
  <c r="M76" i="55"/>
  <c r="N72" i="55"/>
  <c r="J72" i="55"/>
  <c r="G72" i="55"/>
  <c r="M72" i="55"/>
  <c r="N68" i="55"/>
  <c r="J68" i="55"/>
  <c r="G68" i="55"/>
  <c r="M68" i="55"/>
  <c r="N64" i="55"/>
  <c r="J64" i="55"/>
  <c r="G64" i="55"/>
  <c r="M64" i="55"/>
  <c r="N60" i="55"/>
  <c r="J60" i="55"/>
  <c r="G60" i="55"/>
  <c r="M60" i="55"/>
  <c r="N56" i="55"/>
  <c r="J56" i="55"/>
  <c r="G56" i="55"/>
  <c r="M56" i="55"/>
  <c r="N52" i="55"/>
  <c r="J52" i="55"/>
  <c r="G52" i="55"/>
  <c r="M52" i="55"/>
  <c r="N48" i="55"/>
  <c r="M48" i="55"/>
  <c r="O48" i="55"/>
  <c r="J48" i="55"/>
  <c r="G48" i="55"/>
  <c r="N44" i="55"/>
  <c r="J44" i="55"/>
  <c r="G44" i="55"/>
  <c r="M44" i="55"/>
  <c r="N40" i="55"/>
  <c r="J40" i="55"/>
  <c r="G40" i="55"/>
  <c r="M40" i="55"/>
  <c r="N36" i="55"/>
  <c r="J36" i="55"/>
  <c r="K36" i="55"/>
  <c r="O36" i="55"/>
  <c r="G36" i="55"/>
  <c r="M36" i="55"/>
  <c r="N32" i="55"/>
  <c r="J32" i="55"/>
  <c r="G32" i="55"/>
  <c r="M32" i="55"/>
  <c r="N28" i="55"/>
  <c r="M28" i="55"/>
  <c r="J28" i="55"/>
  <c r="G28" i="55"/>
  <c r="N24" i="55"/>
  <c r="M24" i="55"/>
  <c r="J24" i="55"/>
  <c r="G24" i="55"/>
  <c r="N20" i="55"/>
  <c r="J20" i="55"/>
  <c r="G20" i="55"/>
  <c r="M20" i="55"/>
  <c r="N16" i="55"/>
  <c r="G16" i="55"/>
  <c r="M16" i="55"/>
  <c r="B16" i="55"/>
  <c r="B20" i="55"/>
  <c r="B24" i="55"/>
  <c r="B28" i="55"/>
  <c r="B32" i="55"/>
  <c r="B36" i="55"/>
  <c r="B40" i="55"/>
  <c r="B44" i="55"/>
  <c r="B48" i="55"/>
  <c r="B52" i="55"/>
  <c r="B56" i="55"/>
  <c r="B60" i="55"/>
  <c r="B64" i="55"/>
  <c r="B68" i="55"/>
  <c r="B72" i="55"/>
  <c r="B76" i="55"/>
  <c r="B80" i="55"/>
  <c r="B84" i="55"/>
  <c r="B88" i="55"/>
  <c r="N12" i="55"/>
  <c r="K84" i="55"/>
  <c r="O84" i="55"/>
  <c r="K88" i="55"/>
  <c r="G12" i="55"/>
  <c r="M12" i="55"/>
  <c r="E8" i="55"/>
  <c r="D30" i="42"/>
  <c r="L29" i="42"/>
  <c r="H18" i="42"/>
  <c r="D18" i="42"/>
  <c r="K12" i="56"/>
  <c r="K72" i="56"/>
  <c r="O72" i="56"/>
  <c r="K36" i="56"/>
  <c r="O36" i="56"/>
  <c r="K68" i="56"/>
  <c r="O68" i="56"/>
  <c r="K44" i="56"/>
  <c r="O44" i="56"/>
  <c r="K28" i="56"/>
  <c r="K60" i="56"/>
  <c r="K88" i="56"/>
  <c r="K52" i="56"/>
  <c r="K84" i="56"/>
  <c r="K16" i="56"/>
  <c r="K48" i="56"/>
  <c r="O48" i="56"/>
  <c r="K72" i="55"/>
  <c r="O72" i="55"/>
  <c r="K68" i="55"/>
  <c r="O68" i="55"/>
  <c r="K64" i="55"/>
  <c r="K48" i="55"/>
  <c r="K12" i="55"/>
  <c r="O12" i="55"/>
  <c r="K56" i="55"/>
  <c r="O56" i="55"/>
  <c r="O88" i="56"/>
  <c r="O56" i="56"/>
  <c r="O20" i="56"/>
  <c r="O24" i="56"/>
  <c r="O64" i="55"/>
  <c r="K52" i="55"/>
  <c r="O52" i="55"/>
  <c r="K24" i="55"/>
  <c r="O24" i="55"/>
  <c r="K32" i="55"/>
  <c r="O32" i="55"/>
  <c r="K40" i="55"/>
  <c r="O40" i="55"/>
  <c r="K20" i="55"/>
  <c r="O20" i="55"/>
  <c r="K60" i="55"/>
  <c r="O60" i="55"/>
  <c r="K76" i="55"/>
  <c r="O76" i="55"/>
  <c r="K80" i="55"/>
  <c r="O80" i="55"/>
  <c r="K28" i="55"/>
  <c r="O28" i="55"/>
  <c r="K44" i="55"/>
  <c r="O44" i="55"/>
  <c r="K16" i="55"/>
  <c r="O16" i="55"/>
  <c r="K56" i="57" l="1"/>
  <c r="O56" i="57" s="1"/>
  <c r="K52" i="57"/>
  <c r="O52" i="57" s="1"/>
  <c r="K48" i="57"/>
  <c r="O48" i="57" s="1"/>
  <c r="K24" i="57"/>
  <c r="O24" i="57" s="1"/>
  <c r="K20" i="57"/>
  <c r="O20" i="57" s="1"/>
  <c r="K16" i="57"/>
  <c r="O16" i="57" s="1"/>
  <c r="K12" i="57"/>
  <c r="O12" i="57" s="1"/>
  <c r="K36" i="57"/>
  <c r="O36" i="57" s="1"/>
  <c r="K40" i="57"/>
  <c r="O40" i="57" s="1"/>
  <c r="K44" i="57"/>
  <c r="O44" i="57" s="1"/>
  <c r="O32" i="57"/>
  <c r="O28" i="57"/>
  <c r="O84" i="57"/>
  <c r="O72" i="57"/>
  <c r="O64" i="57"/>
  <c r="O60" i="57"/>
  <c r="O88" i="57"/>
  <c r="O68" i="57"/>
  <c r="K84" i="58"/>
  <c r="O84" i="58" s="1"/>
  <c r="K80" i="58"/>
  <c r="O80" i="58" s="1"/>
  <c r="K72" i="58"/>
  <c r="O72" i="58" s="1"/>
  <c r="K20" i="58"/>
  <c r="O20" i="58" s="1"/>
  <c r="K24" i="58"/>
  <c r="O24" i="58" s="1"/>
  <c r="K28" i="58"/>
  <c r="O28" i="58" s="1"/>
  <c r="K32" i="58"/>
  <c r="O32" i="58" s="1"/>
  <c r="K76" i="58"/>
  <c r="O76" i="58" s="1"/>
  <c r="K88" i="58"/>
  <c r="O88" i="58" s="1"/>
  <c r="K12" i="58"/>
  <c r="O12" i="58" s="1"/>
  <c r="K16" i="58"/>
  <c r="O16" i="58" s="1"/>
  <c r="O68" i="58"/>
  <c r="O52" i="58"/>
  <c r="O36" i="58"/>
  <c r="O56" i="58"/>
  <c r="O48" i="58"/>
  <c r="O44" i="58"/>
</calcChain>
</file>

<file path=xl/sharedStrings.xml><?xml version="1.0" encoding="utf-8"?>
<sst xmlns="http://schemas.openxmlformats.org/spreadsheetml/2006/main" count="798" uniqueCount="58">
  <si>
    <t>Fecha</t>
  </si>
  <si>
    <t>Indicadores de Carreras de Aventura</t>
  </si>
  <si>
    <t>Kilometraje Total</t>
  </si>
  <si>
    <t>Monto Recaudado</t>
  </si>
  <si>
    <t>Monto Canon</t>
  </si>
  <si>
    <t>Corredores inscriptos</t>
  </si>
  <si>
    <t>Multa</t>
  </si>
  <si>
    <t>Corredores finishers</t>
  </si>
  <si>
    <t>Total Ingresos</t>
  </si>
  <si>
    <t>Canon</t>
  </si>
  <si>
    <t>Aventura</t>
  </si>
  <si>
    <t>Promocional</t>
  </si>
  <si>
    <t>Organizador</t>
  </si>
  <si>
    <t>Nombre del Equipo</t>
  </si>
  <si>
    <t>Integrantes</t>
  </si>
  <si>
    <t>Light</t>
  </si>
  <si>
    <t>Director</t>
  </si>
  <si>
    <t>Posicion F1</t>
  </si>
  <si>
    <t>Hora de llegada F2</t>
  </si>
  <si>
    <t>Presento foto</t>
  </si>
  <si>
    <t>si</t>
  </si>
  <si>
    <t>Largada</t>
  </si>
  <si>
    <t>Llegada</t>
  </si>
  <si>
    <t>Tiempo de carrera</t>
  </si>
  <si>
    <t>Total de Puestos</t>
  </si>
  <si>
    <t>Hora de Inicio</t>
  </si>
  <si>
    <t>Puestos</t>
  </si>
  <si>
    <t>Inversion por carrera</t>
  </si>
  <si>
    <t>Fotografia</t>
  </si>
  <si>
    <t>GPS</t>
  </si>
  <si>
    <t>Redes Sociales</t>
  </si>
  <si>
    <t>Resultado de la carrera</t>
  </si>
  <si>
    <t>Mixto = 1</t>
  </si>
  <si>
    <t>General = 0</t>
  </si>
  <si>
    <t>Categoria</t>
  </si>
  <si>
    <t>Puntos</t>
  </si>
  <si>
    <t>Conformacion</t>
  </si>
  <si>
    <t>Cant.</t>
  </si>
  <si>
    <t>Coeficiente</t>
  </si>
  <si>
    <t>Categoria F3</t>
  </si>
  <si>
    <t>N° Integrantes F4</t>
  </si>
  <si>
    <t>Conformacion F5</t>
  </si>
  <si>
    <t>Equipo</t>
  </si>
  <si>
    <t>Cometarios</t>
  </si>
  <si>
    <t xml:space="preserve"> * Llenar las celdas blancas</t>
  </si>
  <si>
    <t>Integrante 1</t>
  </si>
  <si>
    <t>Integrante 2</t>
  </si>
  <si>
    <t>Integrante 3</t>
  </si>
  <si>
    <t>Integrante 4</t>
  </si>
  <si>
    <t xml:space="preserve"> * Largada y llegada completar con fecha y hora</t>
  </si>
  <si>
    <t xml:space="preserve"> * "Puestos" Mencionar los puestos que completo el equipo</t>
  </si>
  <si>
    <t xml:space="preserve"> * "Comentarios" Informacion relevante a la carrera</t>
  </si>
  <si>
    <t xml:space="preserve"> * Favor no modificar la planilla, si el equipo tiene dos integrantes no borrar las celdas restantes</t>
  </si>
  <si>
    <t>Treking</t>
  </si>
  <si>
    <t>Discovery  - Light</t>
  </si>
  <si>
    <t>Challenge - Promocional</t>
  </si>
  <si>
    <t>Endurance - Aventura</t>
  </si>
  <si>
    <t>Expedicion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</si>
</sst>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64" formatCode="_(* #,##0.00_);_(* \(#,##0.00\);_(* &quot;-&quot;??_);_(@_)"/>
    <numFmt numFmtId="165" formatCode="_-* #,##0\ _€_-;\-* #,##0\ _€_-;_-* &quot;-&quot;\ _€_-;_-@_-"/>
    <numFmt numFmtId="166" formatCode="_-* #,##0.00\ _€_-;\-* #,##0.00\ _€_-;_-* &quot;-&quot;??\ _€_-;_-@_-"/>
    <numFmt numFmtId="167" formatCode="_(* #,##0_);_(* \(#,##0\);_(* &quot;-&quot;??_);_(@_)"/>
    <numFmt numFmtId="168" formatCode="_-* #,##0\ _€_-;\-* #,##0\ _€_-;_-* &quot;-&quot;??\ _€_-;_-@_-"/>
    <numFmt numFmtId="169" formatCode="#,##0_ ;[Red]\-#,##0\ "/>
  </numFmts>
  <fonts count="19" x14ac:knownFonts="1"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u/>
      <sz val="10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1"/>
      <color theme="0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indexed="8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34"/>
      </patternFill>
    </fill>
    <fill>
      <patternFill patternType="solid">
        <fgColor rgb="FF00FFFF"/>
        <bgColor indexed="3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34"/>
      </patternFill>
    </fill>
    <fill>
      <patternFill patternType="solid">
        <fgColor theme="0" tint="-0.14999847407452621"/>
        <bgColor indexed="34"/>
      </patternFill>
    </fill>
    <fill>
      <patternFill patternType="solid">
        <fgColor theme="9"/>
        <bgColor indexed="34"/>
      </patternFill>
    </fill>
    <fill>
      <patternFill patternType="solid">
        <fgColor theme="9"/>
        <bgColor indexed="64"/>
      </patternFill>
    </fill>
  </fills>
  <borders count="4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9" fillId="0" borderId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6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67" fontId="4" fillId="6" borderId="5" xfId="1" applyNumberFormat="1" applyFont="1" applyFill="1" applyBorder="1" applyAlignment="1" applyProtection="1">
      <alignment horizontal="center" vertical="center" wrapText="1"/>
    </xf>
    <xf numFmtId="167" fontId="4" fillId="5" borderId="0" xfId="1" applyNumberFormat="1" applyFont="1" applyFill="1" applyBorder="1"/>
    <xf numFmtId="9" fontId="5" fillId="5" borderId="15" xfId="2" applyFont="1" applyFill="1" applyBorder="1" applyAlignment="1">
      <alignment horizontal="left"/>
    </xf>
    <xf numFmtId="0" fontId="0" fillId="7" borderId="0" xfId="0" applyFill="1"/>
    <xf numFmtId="0" fontId="8" fillId="5" borderId="11" xfId="0" applyFont="1" applyFill="1" applyBorder="1"/>
    <xf numFmtId="0" fontId="8" fillId="5" borderId="14" xfId="0" applyFont="1" applyFill="1" applyBorder="1"/>
    <xf numFmtId="0" fontId="8" fillId="5" borderId="20" xfId="0" applyFont="1" applyFill="1" applyBorder="1"/>
    <xf numFmtId="0" fontId="8" fillId="5" borderId="15" xfId="0" applyFont="1" applyFill="1" applyBorder="1"/>
    <xf numFmtId="0" fontId="8" fillId="5" borderId="21" xfId="0" applyFont="1" applyFill="1" applyBorder="1"/>
    <xf numFmtId="0" fontId="8" fillId="0" borderId="0" xfId="0" applyFont="1"/>
    <xf numFmtId="0" fontId="8" fillId="5" borderId="16" xfId="0" applyFont="1" applyFill="1" applyBorder="1"/>
    <xf numFmtId="0" fontId="8" fillId="5" borderId="17" xfId="0" applyFont="1" applyFill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5" borderId="0" xfId="0" applyFont="1" applyFill="1" applyAlignment="1">
      <alignment horizontal="left" vertical="center"/>
    </xf>
    <xf numFmtId="0" fontId="8" fillId="0" borderId="9" xfId="0" applyFont="1" applyBorder="1"/>
    <xf numFmtId="0" fontId="8" fillId="0" borderId="26" xfId="0" applyFont="1" applyBorder="1"/>
    <xf numFmtId="168" fontId="8" fillId="4" borderId="22" xfId="12" applyNumberFormat="1" applyFont="1" applyFill="1" applyBorder="1" applyAlignment="1" applyProtection="1">
      <alignment horizontal="center"/>
      <protection locked="0"/>
    </xf>
    <xf numFmtId="168" fontId="8" fillId="4" borderId="23" xfId="12" applyNumberFormat="1" applyFont="1" applyFill="1" applyBorder="1" applyAlignment="1" applyProtection="1">
      <alignment horizontal="center"/>
      <protection locked="0"/>
    </xf>
    <xf numFmtId="168" fontId="8" fillId="4" borderId="24" xfId="12" applyNumberFormat="1" applyFont="1" applyFill="1" applyBorder="1" applyAlignment="1" applyProtection="1">
      <alignment horizontal="center"/>
      <protection locked="0"/>
    </xf>
    <xf numFmtId="168" fontId="8" fillId="4" borderId="12" xfId="12" applyNumberFormat="1" applyFont="1" applyFill="1" applyBorder="1" applyAlignment="1" applyProtection="1">
      <alignment horizontal="center"/>
      <protection locked="0"/>
    </xf>
    <xf numFmtId="0" fontId="14" fillId="5" borderId="17" xfId="0" applyFont="1" applyFill="1" applyBorder="1" applyAlignment="1">
      <alignment vertical="top"/>
    </xf>
    <xf numFmtId="15" fontId="8" fillId="0" borderId="25" xfId="0" applyNumberFormat="1" applyFont="1" applyBorder="1" applyAlignment="1">
      <alignment horizontal="left"/>
    </xf>
    <xf numFmtId="3" fontId="6" fillId="0" borderId="3" xfId="0" applyNumberFormat="1" applyFont="1" applyBorder="1" applyAlignment="1" applyProtection="1">
      <alignment horizontal="center" vertical="center"/>
      <protection locked="0"/>
    </xf>
    <xf numFmtId="3" fontId="6" fillId="0" borderId="2" xfId="0" applyNumberFormat="1" applyFont="1" applyBorder="1" applyAlignment="1" applyProtection="1">
      <alignment horizontal="center" vertical="center"/>
      <protection locked="0"/>
    </xf>
    <xf numFmtId="3" fontId="6" fillId="0" borderId="4" xfId="0" applyNumberFormat="1" applyFont="1" applyBorder="1" applyAlignment="1" applyProtection="1">
      <alignment horizontal="center" vertical="center"/>
      <protection locked="0"/>
    </xf>
    <xf numFmtId="0" fontId="1" fillId="5" borderId="10" xfId="0" applyFont="1" applyFill="1" applyBorder="1" applyAlignment="1">
      <alignment horizontal="left"/>
    </xf>
    <xf numFmtId="3" fontId="4" fillId="10" borderId="5" xfId="0" applyNumberFormat="1" applyFont="1" applyFill="1" applyBorder="1" applyAlignment="1">
      <alignment horizontal="center" vertical="center" wrapText="1"/>
    </xf>
    <xf numFmtId="167" fontId="4" fillId="10" borderId="5" xfId="1" applyNumberFormat="1" applyFont="1" applyFill="1" applyBorder="1" applyAlignment="1" applyProtection="1">
      <alignment horizontal="center" vertical="center" wrapText="1"/>
    </xf>
    <xf numFmtId="167" fontId="4" fillId="10" borderId="6" xfId="1" applyNumberFormat="1" applyFont="1" applyFill="1" applyBorder="1" applyAlignment="1" applyProtection="1">
      <alignment horizontal="center" vertical="center" wrapText="1"/>
    </xf>
    <xf numFmtId="3" fontId="4" fillId="6" borderId="5" xfId="0" applyNumberFormat="1" applyFont="1" applyFill="1" applyBorder="1" applyAlignment="1">
      <alignment horizontal="center" vertical="center" wrapText="1"/>
    </xf>
    <xf numFmtId="167" fontId="4" fillId="6" borderId="6" xfId="1" applyNumberFormat="1" applyFont="1" applyFill="1" applyBorder="1" applyAlignment="1" applyProtection="1">
      <alignment horizontal="center" vertical="center" wrapText="1"/>
    </xf>
    <xf numFmtId="3" fontId="4" fillId="9" borderId="5" xfId="0" applyNumberFormat="1" applyFont="1" applyFill="1" applyBorder="1" applyAlignment="1">
      <alignment horizontal="center" vertical="center" wrapText="1"/>
    </xf>
    <xf numFmtId="167" fontId="4" fillId="9" borderId="6" xfId="1" applyNumberFormat="1" applyFont="1" applyFill="1" applyBorder="1" applyAlignment="1" applyProtection="1">
      <alignment horizontal="center" vertical="center" wrapText="1"/>
    </xf>
    <xf numFmtId="0" fontId="4" fillId="8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8" fillId="5" borderId="0" xfId="0" applyFont="1" applyFill="1"/>
    <xf numFmtId="0" fontId="14" fillId="5" borderId="0" xfId="0" applyFont="1" applyFill="1" applyAlignment="1">
      <alignment vertical="top"/>
    </xf>
    <xf numFmtId="0" fontId="8" fillId="5" borderId="30" xfId="0" applyFont="1" applyFill="1" applyBorder="1"/>
    <xf numFmtId="0" fontId="8" fillId="5" borderId="29" xfId="0" applyFont="1" applyFill="1" applyBorder="1"/>
    <xf numFmtId="22" fontId="8" fillId="3" borderId="18" xfId="0" applyNumberFormat="1" applyFont="1" applyFill="1" applyBorder="1" applyAlignment="1">
      <alignment horizontal="center" vertical="center"/>
    </xf>
    <xf numFmtId="0" fontId="8" fillId="5" borderId="31" xfId="0" applyFont="1" applyFill="1" applyBorder="1"/>
    <xf numFmtId="168" fontId="8" fillId="4" borderId="32" xfId="12" applyNumberFormat="1" applyFont="1" applyFill="1" applyBorder="1" applyAlignment="1" applyProtection="1">
      <alignment horizontal="center"/>
      <protection locked="0"/>
    </xf>
    <xf numFmtId="168" fontId="13" fillId="11" borderId="19" xfId="12" applyNumberFormat="1" applyFont="1" applyFill="1" applyBorder="1" applyAlignment="1" applyProtection="1">
      <alignment horizontal="center"/>
      <protection locked="0"/>
    </xf>
    <xf numFmtId="41" fontId="0" fillId="0" borderId="0" xfId="13" applyFont="1" applyBorder="1"/>
    <xf numFmtId="0" fontId="17" fillId="0" borderId="33" xfId="0" applyFont="1" applyBorder="1"/>
    <xf numFmtId="0" fontId="4" fillId="8" borderId="5" xfId="0" applyFont="1" applyFill="1" applyBorder="1"/>
    <xf numFmtId="0" fontId="17" fillId="0" borderId="34" xfId="0" applyFont="1" applyBorder="1"/>
    <xf numFmtId="167" fontId="4" fillId="10" borderId="35" xfId="1" applyNumberFormat="1" applyFont="1" applyFill="1" applyBorder="1" applyAlignment="1" applyProtection="1">
      <alignment horizontal="center" vertical="center" wrapText="1"/>
    </xf>
    <xf numFmtId="0" fontId="4" fillId="2" borderId="5" xfId="0" applyFont="1" applyFill="1" applyBorder="1"/>
    <xf numFmtId="167" fontId="4" fillId="6" borderId="35" xfId="1" applyNumberFormat="1" applyFont="1" applyFill="1" applyBorder="1" applyAlignment="1" applyProtection="1">
      <alignment horizontal="center" vertical="center" wrapText="1"/>
    </xf>
    <xf numFmtId="0" fontId="4" fillId="7" borderId="5" xfId="0" applyFont="1" applyFill="1" applyBorder="1"/>
    <xf numFmtId="0" fontId="4" fillId="7" borderId="5" xfId="0" applyFont="1" applyFill="1" applyBorder="1" applyAlignment="1">
      <alignment horizontal="center"/>
    </xf>
    <xf numFmtId="167" fontId="4" fillId="9" borderId="5" xfId="1" applyNumberFormat="1" applyFont="1" applyFill="1" applyBorder="1" applyAlignment="1" applyProtection="1">
      <alignment horizontal="center" vertical="center" wrapText="1"/>
    </xf>
    <xf numFmtId="167" fontId="4" fillId="9" borderId="35" xfId="1" applyNumberFormat="1" applyFont="1" applyFill="1" applyBorder="1" applyAlignment="1" applyProtection="1">
      <alignment horizontal="center" vertical="center" wrapText="1"/>
    </xf>
    <xf numFmtId="3" fontId="6" fillId="0" borderId="37" xfId="0" applyNumberFormat="1" applyFont="1" applyBorder="1" applyAlignment="1" applyProtection="1">
      <alignment horizontal="center" vertical="center"/>
      <protection locked="0"/>
    </xf>
    <xf numFmtId="3" fontId="6" fillId="0" borderId="35" xfId="0" applyNumberFormat="1" applyFont="1" applyBorder="1" applyAlignment="1" applyProtection="1">
      <alignment horizontal="center" vertical="center"/>
      <protection locked="0"/>
    </xf>
    <xf numFmtId="3" fontId="6" fillId="0" borderId="38" xfId="0" applyNumberFormat="1" applyFont="1" applyBorder="1" applyAlignment="1" applyProtection="1">
      <alignment horizontal="center" vertical="center"/>
      <protection locked="0"/>
    </xf>
    <xf numFmtId="3" fontId="6" fillId="0" borderId="36" xfId="0" applyNumberFormat="1" applyFont="1" applyBorder="1" applyAlignment="1" applyProtection="1">
      <alignment horizontal="center" vertical="center"/>
      <protection locked="0"/>
    </xf>
    <xf numFmtId="3" fontId="6" fillId="0" borderId="39" xfId="0" applyNumberFormat="1" applyFont="1" applyBorder="1" applyAlignment="1" applyProtection="1">
      <alignment horizontal="center" vertical="center"/>
      <protection locked="0"/>
    </xf>
    <xf numFmtId="3" fontId="6" fillId="0" borderId="10" xfId="0" applyNumberFormat="1" applyFont="1" applyBorder="1" applyAlignment="1" applyProtection="1">
      <alignment horizontal="center" vertical="center"/>
      <protection locked="0"/>
    </xf>
    <xf numFmtId="22" fontId="8" fillId="5" borderId="19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 vertical="center"/>
    </xf>
    <xf numFmtId="3" fontId="4" fillId="7" borderId="27" xfId="0" applyNumberFormat="1" applyFont="1" applyFill="1" applyBorder="1" applyAlignment="1">
      <alignment horizontal="center" vertical="center" wrapText="1"/>
    </xf>
    <xf numFmtId="3" fontId="4" fillId="9" borderId="19" xfId="0" applyNumberFormat="1" applyFont="1" applyFill="1" applyBorder="1" applyAlignment="1">
      <alignment horizontal="center" vertical="center" wrapText="1"/>
    </xf>
    <xf numFmtId="3" fontId="4" fillId="6" borderId="19" xfId="0" applyNumberFormat="1" applyFont="1" applyFill="1" applyBorder="1" applyAlignment="1">
      <alignment horizontal="center" vertical="center" wrapText="1"/>
    </xf>
    <xf numFmtId="3" fontId="4" fillId="2" borderId="27" xfId="0" applyNumberFormat="1" applyFont="1" applyFill="1" applyBorder="1" applyAlignment="1">
      <alignment horizontal="center" vertical="center" wrapText="1"/>
    </xf>
    <xf numFmtId="3" fontId="4" fillId="10" borderId="19" xfId="0" applyNumberFormat="1" applyFont="1" applyFill="1" applyBorder="1" applyAlignment="1">
      <alignment horizontal="center" vertical="center" wrapText="1"/>
    </xf>
    <xf numFmtId="3" fontId="4" fillId="8" borderId="27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/>
    <xf numFmtId="3" fontId="4" fillId="13" borderId="5" xfId="0" applyNumberFormat="1" applyFont="1" applyFill="1" applyBorder="1" applyAlignment="1">
      <alignment horizontal="center" vertical="center" wrapText="1"/>
    </xf>
    <xf numFmtId="167" fontId="4" fillId="13" borderId="5" xfId="1" applyNumberFormat="1" applyFont="1" applyFill="1" applyBorder="1" applyAlignment="1" applyProtection="1">
      <alignment horizontal="center" vertical="center" wrapText="1"/>
    </xf>
    <xf numFmtId="167" fontId="4" fillId="13" borderId="6" xfId="1" applyNumberFormat="1" applyFont="1" applyFill="1" applyBorder="1" applyAlignment="1" applyProtection="1">
      <alignment horizontal="center" vertical="center" wrapText="1"/>
    </xf>
    <xf numFmtId="167" fontId="4" fillId="13" borderId="35" xfId="1" applyNumberFormat="1" applyFont="1" applyFill="1" applyBorder="1" applyAlignment="1" applyProtection="1">
      <alignment horizontal="center" vertical="center" wrapText="1"/>
    </xf>
    <xf numFmtId="3" fontId="4" fillId="4" borderId="27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/>
    </xf>
    <xf numFmtId="3" fontId="4" fillId="13" borderId="19" xfId="0" applyNumberFormat="1" applyFont="1" applyFill="1" applyBorder="1" applyAlignment="1">
      <alignment horizontal="center" vertical="center" wrapText="1"/>
    </xf>
    <xf numFmtId="0" fontId="8" fillId="4" borderId="0" xfId="0" applyFont="1" applyFill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8" borderId="0" xfId="0" applyFont="1" applyFill="1"/>
    <xf numFmtId="0" fontId="8" fillId="2" borderId="0" xfId="0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3" fontId="2" fillId="10" borderId="4" xfId="0" applyNumberFormat="1" applyFont="1" applyFill="1" applyBorder="1" applyAlignment="1">
      <alignment horizontal="center" vertical="center"/>
    </xf>
    <xf numFmtId="3" fontId="2" fillId="10" borderId="1" xfId="0" applyNumberFormat="1" applyFont="1" applyFill="1" applyBorder="1" applyAlignment="1">
      <alignment horizontal="center" vertical="center"/>
    </xf>
    <xf numFmtId="3" fontId="2" fillId="12" borderId="1" xfId="0" applyNumberFormat="1" applyFont="1" applyFill="1" applyBorder="1" applyAlignment="1">
      <alignment horizontal="center" vertical="center"/>
    </xf>
    <xf numFmtId="3" fontId="2" fillId="12" borderId="40" xfId="0" applyNumberFormat="1" applyFont="1" applyFill="1" applyBorder="1" applyAlignment="1">
      <alignment horizontal="center" vertical="center"/>
    </xf>
    <xf numFmtId="3" fontId="2" fillId="3" borderId="5" xfId="0" applyNumberFormat="1" applyFont="1" applyFill="1" applyBorder="1" applyAlignment="1">
      <alignment horizontal="center" vertical="center"/>
    </xf>
    <xf numFmtId="3" fontId="2" fillId="3" borderId="10" xfId="0" applyNumberFormat="1" applyFont="1" applyFill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22" fontId="18" fillId="5" borderId="5" xfId="0" applyNumberFormat="1" applyFont="1" applyFill="1" applyBorder="1" applyAlignment="1">
      <alignment horizontal="center" vertical="center"/>
    </xf>
    <xf numFmtId="22" fontId="18" fillId="3" borderId="5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3" fontId="2" fillId="12" borderId="3" xfId="0" applyNumberFormat="1" applyFont="1" applyFill="1" applyBorder="1" applyAlignment="1">
      <alignment horizontal="center" vertical="center"/>
    </xf>
    <xf numFmtId="3" fontId="2" fillId="12" borderId="4" xfId="0" applyNumberFormat="1" applyFont="1" applyFill="1" applyBorder="1" applyAlignment="1">
      <alignment horizontal="center" vertical="center"/>
    </xf>
    <xf numFmtId="167" fontId="4" fillId="10" borderId="6" xfId="1" applyNumberFormat="1" applyFont="1" applyFill="1" applyBorder="1" applyAlignment="1" applyProtection="1">
      <alignment horizontal="center" vertical="center" wrapText="1"/>
    </xf>
    <xf numFmtId="167" fontId="4" fillId="10" borderId="28" xfId="1" applyNumberFormat="1" applyFont="1" applyFill="1" applyBorder="1" applyAlignment="1" applyProtection="1">
      <alignment horizontal="center" vertical="center" wrapText="1"/>
    </xf>
    <xf numFmtId="167" fontId="4" fillId="10" borderId="7" xfId="1" applyNumberFormat="1" applyFont="1" applyFill="1" applyBorder="1" applyAlignment="1" applyProtection="1">
      <alignment horizontal="center" vertical="center" wrapText="1"/>
    </xf>
    <xf numFmtId="3" fontId="2" fillId="9" borderId="4" xfId="0" applyNumberFormat="1" applyFont="1" applyFill="1" applyBorder="1" applyAlignment="1">
      <alignment horizontal="center" vertical="center"/>
    </xf>
    <xf numFmtId="3" fontId="2" fillId="9" borderId="1" xfId="0" applyNumberFormat="1" applyFont="1" applyFill="1" applyBorder="1" applyAlignment="1">
      <alignment horizontal="center" vertical="center"/>
    </xf>
    <xf numFmtId="167" fontId="4" fillId="9" borderId="6" xfId="1" applyNumberFormat="1" applyFont="1" applyFill="1" applyBorder="1" applyAlignment="1" applyProtection="1">
      <alignment horizontal="center" vertical="center" wrapText="1"/>
    </xf>
    <xf numFmtId="167" fontId="4" fillId="9" borderId="28" xfId="1" applyNumberFormat="1" applyFont="1" applyFill="1" applyBorder="1" applyAlignment="1" applyProtection="1">
      <alignment horizontal="center" vertical="center" wrapText="1"/>
    </xf>
    <xf numFmtId="167" fontId="4" fillId="9" borderId="7" xfId="1" applyNumberFormat="1" applyFont="1" applyFill="1" applyBorder="1" applyAlignment="1" applyProtection="1">
      <alignment horizontal="center" vertical="center" wrapText="1"/>
    </xf>
    <xf numFmtId="3" fontId="2" fillId="6" borderId="4" xfId="0" applyNumberFormat="1" applyFont="1" applyFill="1" applyBorder="1" applyAlignment="1">
      <alignment horizontal="center" vertical="center"/>
    </xf>
    <xf numFmtId="3" fontId="2" fillId="6" borderId="1" xfId="0" applyNumberFormat="1" applyFont="1" applyFill="1" applyBorder="1" applyAlignment="1">
      <alignment horizontal="center" vertical="center"/>
    </xf>
    <xf numFmtId="167" fontId="4" fillId="6" borderId="6" xfId="1" applyNumberFormat="1" applyFont="1" applyFill="1" applyBorder="1" applyAlignment="1" applyProtection="1">
      <alignment horizontal="center" vertical="center" wrapText="1"/>
    </xf>
    <xf numFmtId="167" fontId="4" fillId="6" borderId="28" xfId="1" applyNumberFormat="1" applyFont="1" applyFill="1" applyBorder="1" applyAlignment="1" applyProtection="1">
      <alignment horizontal="center" vertical="center" wrapText="1"/>
    </xf>
    <xf numFmtId="167" fontId="4" fillId="6" borderId="7" xfId="1" applyNumberFormat="1" applyFont="1" applyFill="1" applyBorder="1" applyAlignment="1" applyProtection="1">
      <alignment horizontal="center" vertical="center" wrapText="1"/>
    </xf>
    <xf numFmtId="167" fontId="4" fillId="13" borderId="6" xfId="1" applyNumberFormat="1" applyFont="1" applyFill="1" applyBorder="1" applyAlignment="1" applyProtection="1">
      <alignment horizontal="center" vertical="center" wrapText="1"/>
    </xf>
    <xf numFmtId="167" fontId="4" fillId="13" borderId="28" xfId="1" applyNumberFormat="1" applyFont="1" applyFill="1" applyBorder="1" applyAlignment="1" applyProtection="1">
      <alignment horizontal="center" vertical="center" wrapText="1"/>
    </xf>
    <xf numFmtId="167" fontId="4" fillId="13" borderId="7" xfId="1" applyNumberFormat="1" applyFont="1" applyFill="1" applyBorder="1" applyAlignment="1" applyProtection="1">
      <alignment horizontal="center" vertical="center" wrapText="1"/>
    </xf>
    <xf numFmtId="168" fontId="8" fillId="5" borderId="0" xfId="12" applyNumberFormat="1" applyFont="1" applyFill="1" applyBorder="1" applyAlignment="1" applyProtection="1">
      <alignment horizontal="center"/>
      <protection locked="0"/>
    </xf>
    <xf numFmtId="0" fontId="0" fillId="5" borderId="0" xfId="0" applyFill="1"/>
    <xf numFmtId="22" fontId="8" fillId="5" borderId="0" xfId="0" applyNumberFormat="1" applyFont="1" applyFill="1" applyBorder="1" applyAlignment="1">
      <alignment horizontal="center" vertical="center"/>
    </xf>
    <xf numFmtId="168" fontId="13" fillId="5" borderId="0" xfId="12" applyNumberFormat="1" applyFont="1" applyFill="1" applyBorder="1" applyAlignment="1" applyProtection="1">
      <alignment horizontal="center"/>
      <protection locked="0"/>
    </xf>
    <xf numFmtId="0" fontId="8" fillId="7" borderId="0" xfId="0" applyFont="1" applyFill="1" applyBorder="1"/>
    <xf numFmtId="0" fontId="8" fillId="5" borderId="0" xfId="0" applyFont="1" applyFill="1" applyBorder="1"/>
    <xf numFmtId="168" fontId="8" fillId="5" borderId="41" xfId="12" applyNumberFormat="1" applyFont="1" applyFill="1" applyBorder="1" applyAlignment="1" applyProtection="1">
      <alignment horizontal="center"/>
      <protection locked="0"/>
    </xf>
    <xf numFmtId="22" fontId="8" fillId="5" borderId="41" xfId="0" applyNumberFormat="1" applyFont="1" applyFill="1" applyBorder="1" applyAlignment="1">
      <alignment horizontal="center" vertical="center"/>
    </xf>
    <xf numFmtId="168" fontId="8" fillId="5" borderId="14" xfId="12" applyNumberFormat="1" applyFont="1" applyFill="1" applyBorder="1" applyAlignment="1" applyProtection="1">
      <alignment horizontal="center"/>
      <protection locked="0"/>
    </xf>
    <xf numFmtId="168" fontId="13" fillId="5" borderId="41" xfId="12" applyNumberFormat="1" applyFont="1" applyFill="1" applyBorder="1" applyAlignment="1" applyProtection="1">
      <alignment horizontal="center"/>
      <protection locked="0"/>
    </xf>
    <xf numFmtId="0" fontId="0" fillId="5" borderId="14" xfId="0" applyFill="1" applyBorder="1"/>
    <xf numFmtId="0" fontId="0" fillId="0" borderId="0" xfId="0" applyBorder="1"/>
    <xf numFmtId="0" fontId="14" fillId="5" borderId="16" xfId="0" applyFont="1" applyFill="1" applyBorder="1" applyAlignment="1">
      <alignment vertical="top"/>
    </xf>
    <xf numFmtId="22" fontId="8" fillId="5" borderId="14" xfId="0" applyNumberFormat="1" applyFont="1" applyFill="1" applyBorder="1" applyAlignment="1">
      <alignment horizontal="center" vertical="center"/>
    </xf>
    <xf numFmtId="168" fontId="13" fillId="5" borderId="14" xfId="12" applyNumberFormat="1" applyFont="1" applyFill="1" applyBorder="1" applyAlignment="1" applyProtection="1">
      <alignment horizontal="center"/>
      <protection locked="0"/>
    </xf>
    <xf numFmtId="0" fontId="4" fillId="8" borderId="0" xfId="0" applyFont="1" applyFill="1" applyBorder="1"/>
    <xf numFmtId="167" fontId="4" fillId="8" borderId="0" xfId="1" applyNumberFormat="1" applyFont="1" applyFill="1" applyBorder="1"/>
    <xf numFmtId="0" fontId="2" fillId="5" borderId="0" xfId="0" applyFont="1" applyFill="1" applyBorder="1"/>
    <xf numFmtId="0" fontId="10" fillId="5" borderId="0" xfId="0" applyFont="1" applyFill="1" applyBorder="1"/>
    <xf numFmtId="0" fontId="2" fillId="5" borderId="0" xfId="5" applyFont="1" applyFill="1" applyBorder="1"/>
    <xf numFmtId="0" fontId="15" fillId="5" borderId="42" xfId="5" applyFont="1" applyFill="1" applyBorder="1" applyAlignment="1">
      <alignment horizontal="center" vertical="center" wrapText="1"/>
    </xf>
    <xf numFmtId="169" fontId="16" fillId="0" borderId="43" xfId="0" applyNumberFormat="1" applyFont="1" applyBorder="1" applyAlignment="1">
      <alignment horizontal="center" vertical="center"/>
    </xf>
    <xf numFmtId="169" fontId="16" fillId="0" borderId="44" xfId="0" applyNumberFormat="1" applyFont="1" applyBorder="1" applyAlignment="1">
      <alignment horizontal="center" vertical="center"/>
    </xf>
    <xf numFmtId="0" fontId="15" fillId="5" borderId="45" xfId="5" applyFont="1" applyFill="1" applyBorder="1" applyAlignment="1">
      <alignment horizontal="center" vertical="center" wrapText="1"/>
    </xf>
    <xf numFmtId="169" fontId="16" fillId="0" borderId="46" xfId="0" applyNumberFormat="1" applyFont="1" applyBorder="1" applyAlignment="1">
      <alignment horizontal="center" vertical="center"/>
    </xf>
    <xf numFmtId="169" fontId="16" fillId="0" borderId="47" xfId="0" applyNumberFormat="1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3" fontId="4" fillId="14" borderId="5" xfId="0" applyNumberFormat="1" applyFont="1" applyFill="1" applyBorder="1" applyAlignment="1">
      <alignment horizontal="center" vertical="center" wrapText="1"/>
    </xf>
    <xf numFmtId="167" fontId="4" fillId="14" borderId="5" xfId="1" applyNumberFormat="1" applyFont="1" applyFill="1" applyBorder="1" applyAlignment="1" applyProtection="1">
      <alignment horizontal="center" vertical="center" wrapText="1"/>
    </xf>
    <xf numFmtId="167" fontId="4" fillId="14" borderId="6" xfId="1" applyNumberFormat="1" applyFont="1" applyFill="1" applyBorder="1" applyAlignment="1" applyProtection="1">
      <alignment horizontal="center" vertical="center" wrapText="1"/>
    </xf>
    <xf numFmtId="167" fontId="4" fillId="14" borderId="35" xfId="1" applyNumberFormat="1" applyFont="1" applyFill="1" applyBorder="1" applyAlignment="1" applyProtection="1">
      <alignment horizontal="center" vertical="center" wrapText="1"/>
    </xf>
    <xf numFmtId="3" fontId="4" fillId="15" borderId="27" xfId="0" applyNumberFormat="1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/>
    </xf>
    <xf numFmtId="167" fontId="4" fillId="14" borderId="6" xfId="1" applyNumberFormat="1" applyFont="1" applyFill="1" applyBorder="1" applyAlignment="1" applyProtection="1">
      <alignment horizontal="center" vertical="center" wrapText="1"/>
    </xf>
    <xf numFmtId="167" fontId="4" fillId="14" borderId="28" xfId="1" applyNumberFormat="1" applyFont="1" applyFill="1" applyBorder="1" applyAlignment="1" applyProtection="1">
      <alignment horizontal="center" vertical="center" wrapText="1"/>
    </xf>
    <xf numFmtId="167" fontId="4" fillId="14" borderId="7" xfId="1" applyNumberFormat="1" applyFont="1" applyFill="1" applyBorder="1" applyAlignment="1" applyProtection="1">
      <alignment horizontal="center" vertical="center" wrapText="1"/>
    </xf>
    <xf numFmtId="0" fontId="4" fillId="15" borderId="5" xfId="0" applyFont="1" applyFill="1" applyBorder="1"/>
    <xf numFmtId="3" fontId="2" fillId="14" borderId="4" xfId="0" applyNumberFormat="1" applyFont="1" applyFill="1" applyBorder="1" applyAlignment="1">
      <alignment horizontal="center" vertical="center"/>
    </xf>
    <xf numFmtId="3" fontId="2" fillId="14" borderId="1" xfId="0" applyNumberFormat="1" applyFont="1" applyFill="1" applyBorder="1" applyAlignment="1">
      <alignment horizontal="center" vertical="center"/>
    </xf>
    <xf numFmtId="0" fontId="8" fillId="15" borderId="0" xfId="0" applyFont="1" applyFill="1"/>
  </cellXfs>
  <cellStyles count="14">
    <cellStyle name="Comma [0] 2" xfId="7" xr:uid="{00000000-0005-0000-0000-000000000000}"/>
    <cellStyle name="Comma 2" xfId="4" xr:uid="{00000000-0005-0000-0000-000001000000}"/>
    <cellStyle name="Comma 3" xfId="6" xr:uid="{00000000-0005-0000-0000-000002000000}"/>
    <cellStyle name="Comma 4" xfId="9" xr:uid="{00000000-0005-0000-0000-000003000000}"/>
    <cellStyle name="Comma 5" xfId="10" xr:uid="{00000000-0005-0000-0000-000004000000}"/>
    <cellStyle name="Millares" xfId="1" builtinId="3"/>
    <cellStyle name="Millares [0]" xfId="13" builtinId="6"/>
    <cellStyle name="Millares 2" xfId="12" xr:uid="{00000000-0005-0000-0000-000007000000}"/>
    <cellStyle name="Normal" xfId="0" builtinId="0"/>
    <cellStyle name="Normal 2" xfId="3" xr:uid="{00000000-0005-0000-0000-000009000000}"/>
    <cellStyle name="Normal 3" xfId="5" xr:uid="{00000000-0005-0000-0000-00000A000000}"/>
    <cellStyle name="Normal 4" xfId="8" xr:uid="{00000000-0005-0000-0000-00000B000000}"/>
    <cellStyle name="Normal 5" xfId="11" xr:uid="{00000000-0005-0000-0000-00000C000000}"/>
    <cellStyle name="Porcentaje" xfId="2" builtinId="5"/>
  </cellStyles>
  <dxfs count="0"/>
  <tableStyles count="0" defaultTableStyle="TableStyleMedium9" defaultPivotStyle="PivotStyleLight16"/>
  <colors>
    <mruColors>
      <color rgb="FF00FFFF"/>
      <color rgb="FF00FF00"/>
      <color rgb="FF0000FF"/>
      <color rgb="FFFF66FF"/>
      <color rgb="FFFFCC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499533</xdr:colOff>
      <xdr:row>2</xdr:row>
      <xdr:rowOff>152400</xdr:rowOff>
    </xdr:from>
    <xdr:to>
      <xdr:col>12</xdr:col>
      <xdr:colOff>147373</xdr:colOff>
      <xdr:row>7</xdr:row>
      <xdr:rowOff>142161</xdr:rowOff>
    </xdr:to>
    <xdr:pic>
      <xdr:nvPicPr>
        <xdr:cNvPr id="2" name="Picture 3" descr="C:\Users\Public\Documents\SCJ - Moderno\1.- José Mercado\Ecoaventura\Periodo 2016 2017\Logo Club 2.png">
          <a:extLst>
            <a:ext uri="{FF2B5EF4-FFF2-40B4-BE49-F238E27FC236}">
              <a16:creationId xmlns:a16="http://schemas.microsoft.com/office/drawing/2014/main" id="{DAC7BE66-4C0A-4B2A-A811-6E64EE54BB7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77400" y="524933"/>
          <a:ext cx="960173" cy="92109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2:M33"/>
  <sheetViews>
    <sheetView showGridLines="0" tabSelected="1" zoomScale="90" zoomScaleNormal="90" workbookViewId="0">
      <selection activeCell="C24" sqref="C24"/>
    </sheetView>
  </sheetViews>
  <sheetFormatPr baseColWidth="10" defaultColWidth="9.109375" defaultRowHeight="14.4" x14ac:dyDescent="0.3"/>
  <cols>
    <col min="2" max="2" width="5.109375" customWidth="1"/>
    <col min="3" max="3" width="21.33203125" customWidth="1"/>
    <col min="4" max="4" width="19.109375" customWidth="1"/>
    <col min="5" max="5" width="3.33203125" customWidth="1"/>
    <col min="6" max="6" width="5.109375" customWidth="1"/>
    <col min="7" max="7" width="21.33203125" customWidth="1"/>
    <col min="8" max="8" width="19.109375" customWidth="1"/>
    <col min="9" max="10" width="4.44140625" customWidth="1"/>
    <col min="11" max="11" width="21.33203125" customWidth="1"/>
    <col min="12" max="12" width="19.109375" customWidth="1"/>
    <col min="13" max="13" width="7.21875" bestFit="1" customWidth="1"/>
    <col min="16" max="16" width="12.88671875" customWidth="1"/>
  </cols>
  <sheetData>
    <row r="2" spans="2:13" x14ac:dyDescent="0.3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4" spans="2:13" x14ac:dyDescent="0.3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13" x14ac:dyDescent="0.3">
      <c r="B5" s="12"/>
      <c r="C5" s="18" t="s">
        <v>12</v>
      </c>
      <c r="D5" s="17"/>
      <c r="E5" s="19"/>
      <c r="F5" s="12"/>
      <c r="G5" s="12"/>
      <c r="H5" s="12"/>
      <c r="I5" s="12"/>
      <c r="J5" s="12"/>
      <c r="K5" s="12"/>
      <c r="L5" s="12"/>
      <c r="M5" s="12"/>
    </row>
    <row r="6" spans="2:13" x14ac:dyDescent="0.3">
      <c r="B6" s="12"/>
      <c r="C6" s="18" t="s">
        <v>16</v>
      </c>
      <c r="D6" s="15"/>
      <c r="E6" s="16"/>
      <c r="F6" s="12"/>
      <c r="G6" s="12"/>
      <c r="H6" s="12"/>
      <c r="I6" s="12"/>
      <c r="J6" s="12"/>
      <c r="K6" s="12"/>
      <c r="L6" s="12"/>
      <c r="M6" s="12"/>
    </row>
    <row r="7" spans="2:13" x14ac:dyDescent="0.3">
      <c r="B7" s="12"/>
      <c r="C7" s="18" t="s">
        <v>0</v>
      </c>
      <c r="D7" s="26"/>
      <c r="E7" s="20"/>
      <c r="F7" s="12"/>
      <c r="G7" s="12"/>
      <c r="H7" s="12"/>
      <c r="I7" s="12"/>
      <c r="J7" s="12"/>
      <c r="K7" s="12"/>
      <c r="L7" s="12"/>
      <c r="M7" s="12"/>
    </row>
    <row r="8" spans="2:13" x14ac:dyDescent="0.3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2:13" ht="15" thickBot="1" x14ac:dyDescent="0.35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2:13" x14ac:dyDescent="0.3">
      <c r="B10" s="83"/>
      <c r="C10" s="84"/>
      <c r="D10" s="84"/>
      <c r="E10" s="84"/>
      <c r="F10" s="83"/>
      <c r="G10" s="84"/>
      <c r="H10" s="84"/>
      <c r="I10" s="84"/>
      <c r="J10" s="83"/>
      <c r="K10" s="84"/>
      <c r="L10" s="84"/>
      <c r="M10" s="85"/>
    </row>
    <row r="11" spans="2:13" ht="15" thickBot="1" x14ac:dyDescent="0.35">
      <c r="B11" s="8"/>
      <c r="C11" s="86" t="s">
        <v>54</v>
      </c>
      <c r="D11" s="40"/>
      <c r="E11" s="40"/>
      <c r="F11" s="8"/>
      <c r="G11" s="87" t="s">
        <v>55</v>
      </c>
      <c r="H11" s="40"/>
      <c r="I11" s="40"/>
      <c r="J11" s="8"/>
      <c r="K11" s="125" t="s">
        <v>56</v>
      </c>
      <c r="L11" s="126"/>
      <c r="M11" s="10"/>
    </row>
    <row r="12" spans="2:13" x14ac:dyDescent="0.3">
      <c r="B12" s="8"/>
      <c r="C12" s="9" t="s">
        <v>2</v>
      </c>
      <c r="D12" s="21"/>
      <c r="E12" s="40"/>
      <c r="F12" s="8"/>
      <c r="G12" s="9" t="s">
        <v>2</v>
      </c>
      <c r="H12" s="21"/>
      <c r="I12" s="121"/>
      <c r="J12" s="127"/>
      <c r="K12" s="9" t="s">
        <v>2</v>
      </c>
      <c r="L12" s="21"/>
      <c r="M12" s="10"/>
    </row>
    <row r="13" spans="2:13" ht="15" thickBot="1" x14ac:dyDescent="0.35">
      <c r="B13" s="8"/>
      <c r="C13" s="42" t="s">
        <v>24</v>
      </c>
      <c r="D13" s="23"/>
      <c r="E13" s="40"/>
      <c r="F13" s="8"/>
      <c r="G13" s="11" t="s">
        <v>24</v>
      </c>
      <c r="H13" s="22"/>
      <c r="I13" s="121"/>
      <c r="J13" s="127"/>
      <c r="K13" s="11" t="s">
        <v>24</v>
      </c>
      <c r="L13" s="22"/>
      <c r="M13" s="10"/>
    </row>
    <row r="14" spans="2:13" ht="15" thickBot="1" x14ac:dyDescent="0.35">
      <c r="B14" s="8"/>
      <c r="C14" s="43" t="s">
        <v>25</v>
      </c>
      <c r="D14" s="44">
        <v>45339.34375</v>
      </c>
      <c r="E14" s="40"/>
      <c r="F14" s="8"/>
      <c r="G14" s="8" t="s">
        <v>25</v>
      </c>
      <c r="H14" s="44">
        <v>45339.34375</v>
      </c>
      <c r="I14" s="123"/>
      <c r="J14" s="128"/>
      <c r="K14" s="8" t="s">
        <v>25</v>
      </c>
      <c r="L14" s="44">
        <v>45339.34375</v>
      </c>
      <c r="M14" s="10"/>
    </row>
    <row r="15" spans="2:13" x14ac:dyDescent="0.3">
      <c r="B15" s="8"/>
      <c r="C15" s="45" t="s">
        <v>5</v>
      </c>
      <c r="D15" s="46"/>
      <c r="E15" s="40"/>
      <c r="F15" s="8"/>
      <c r="G15" s="9" t="s">
        <v>5</v>
      </c>
      <c r="H15" s="21"/>
      <c r="I15" s="121"/>
      <c r="J15" s="127"/>
      <c r="K15" s="9" t="s">
        <v>5</v>
      </c>
      <c r="L15" s="21"/>
      <c r="M15" s="10"/>
    </row>
    <row r="16" spans="2:13" ht="15" thickBot="1" x14ac:dyDescent="0.35">
      <c r="B16" s="8"/>
      <c r="C16" s="8" t="s">
        <v>7</v>
      </c>
      <c r="D16" s="23"/>
      <c r="E16" s="40"/>
      <c r="F16" s="8"/>
      <c r="G16" s="8" t="s">
        <v>7</v>
      </c>
      <c r="H16" s="23"/>
      <c r="I16" s="121"/>
      <c r="J16" s="127"/>
      <c r="K16" s="8" t="s">
        <v>7</v>
      </c>
      <c r="L16" s="23"/>
      <c r="M16" s="10"/>
    </row>
    <row r="17" spans="2:13" ht="15" thickBot="1" x14ac:dyDescent="0.35">
      <c r="B17" s="8"/>
      <c r="C17" s="7" t="s">
        <v>3</v>
      </c>
      <c r="D17" s="24"/>
      <c r="E17" s="40"/>
      <c r="F17" s="8"/>
      <c r="G17" s="7" t="s">
        <v>3</v>
      </c>
      <c r="H17" s="24"/>
      <c r="I17" s="121"/>
      <c r="J17" s="129"/>
      <c r="K17" s="7" t="s">
        <v>3</v>
      </c>
      <c r="L17" s="24"/>
      <c r="M17" s="10"/>
    </row>
    <row r="18" spans="2:13" ht="15" thickBot="1" x14ac:dyDescent="0.35">
      <c r="B18" s="8"/>
      <c r="C18" s="11" t="s">
        <v>9</v>
      </c>
      <c r="D18" s="47">
        <f>+D17*0.1</f>
        <v>0</v>
      </c>
      <c r="E18" s="40"/>
      <c r="F18" s="8"/>
      <c r="G18" s="11" t="s">
        <v>9</v>
      </c>
      <c r="H18" s="47">
        <f>+H17*0.1</f>
        <v>0</v>
      </c>
      <c r="I18" s="124"/>
      <c r="J18" s="130"/>
      <c r="K18" s="11" t="s">
        <v>9</v>
      </c>
      <c r="L18" s="47">
        <f>+L17*0.1</f>
        <v>0</v>
      </c>
      <c r="M18" s="10"/>
    </row>
    <row r="19" spans="2:13" ht="15" thickBot="1" x14ac:dyDescent="0.35">
      <c r="B19" s="8"/>
      <c r="E19" s="40"/>
      <c r="F19" s="8"/>
      <c r="I19" s="122"/>
      <c r="J19" s="131"/>
      <c r="K19" s="132"/>
      <c r="L19" s="132"/>
      <c r="M19" s="10"/>
    </row>
    <row r="20" spans="2:13" ht="15" thickBot="1" x14ac:dyDescent="0.35">
      <c r="B20" s="13"/>
      <c r="C20" s="25"/>
      <c r="D20" s="14"/>
      <c r="E20" s="14"/>
      <c r="F20" s="13"/>
      <c r="G20" s="14"/>
      <c r="H20" s="14"/>
      <c r="I20" s="14"/>
      <c r="J20" s="147" t="s">
        <v>1</v>
      </c>
      <c r="K20" s="148"/>
      <c r="L20" s="148"/>
      <c r="M20" s="149"/>
    </row>
    <row r="21" spans="2:13" x14ac:dyDescent="0.3">
      <c r="B21" s="8"/>
      <c r="C21" s="41"/>
      <c r="D21" s="40"/>
      <c r="E21" s="40"/>
      <c r="F21" s="8"/>
      <c r="G21" s="40"/>
      <c r="H21" s="40"/>
      <c r="I21" s="40"/>
      <c r="J21" s="150"/>
      <c r="K21" s="136" t="s">
        <v>3</v>
      </c>
      <c r="L21" s="137">
        <f>+D29+H17+D17+H29+L17</f>
        <v>0</v>
      </c>
      <c r="M21" s="10"/>
    </row>
    <row r="22" spans="2:13" x14ac:dyDescent="0.3">
      <c r="B22" s="8"/>
      <c r="C22" s="41"/>
      <c r="D22" s="40"/>
      <c r="E22" s="40"/>
      <c r="F22" s="8"/>
      <c r="G22" s="40"/>
      <c r="H22" s="40"/>
      <c r="I22" s="40"/>
      <c r="J22" s="150"/>
      <c r="K22" s="138" t="s">
        <v>4</v>
      </c>
      <c r="L22" s="4">
        <f>+D30+H18+D18+H30+L18</f>
        <v>0</v>
      </c>
      <c r="M22" s="10"/>
    </row>
    <row r="23" spans="2:13" ht="15" thickBot="1" x14ac:dyDescent="0.35">
      <c r="B23" s="8"/>
      <c r="C23" s="164" t="s">
        <v>57</v>
      </c>
      <c r="D23" s="40"/>
      <c r="E23" s="40"/>
      <c r="F23" s="8"/>
      <c r="G23" s="82" t="s">
        <v>53</v>
      </c>
      <c r="H23" s="40"/>
      <c r="I23" s="40"/>
      <c r="J23" s="150"/>
      <c r="K23" s="138" t="s">
        <v>6</v>
      </c>
      <c r="L23" s="4">
        <v>0</v>
      </c>
      <c r="M23" s="10"/>
    </row>
    <row r="24" spans="2:13" x14ac:dyDescent="0.3">
      <c r="B24" s="8"/>
      <c r="C24" s="9" t="s">
        <v>2</v>
      </c>
      <c r="D24" s="21"/>
      <c r="E24" s="40"/>
      <c r="F24" s="8"/>
      <c r="G24" s="9" t="s">
        <v>2</v>
      </c>
      <c r="H24" s="21"/>
      <c r="I24" s="121"/>
      <c r="J24" s="150"/>
      <c r="K24" s="136" t="s">
        <v>8</v>
      </c>
      <c r="L24" s="137">
        <f>+L23+L22</f>
        <v>0</v>
      </c>
      <c r="M24" s="10"/>
    </row>
    <row r="25" spans="2:13" ht="15" thickBot="1" x14ac:dyDescent="0.35">
      <c r="B25" s="8"/>
      <c r="C25" s="11" t="s">
        <v>24</v>
      </c>
      <c r="D25" s="22"/>
      <c r="E25" s="40"/>
      <c r="F25" s="8"/>
      <c r="G25" s="11" t="s">
        <v>24</v>
      </c>
      <c r="H25" s="22"/>
      <c r="I25" s="121"/>
      <c r="J25" s="129"/>
      <c r="K25" s="139" t="s">
        <v>27</v>
      </c>
      <c r="L25" s="132"/>
      <c r="M25" s="151"/>
    </row>
    <row r="26" spans="2:13" ht="15" thickBot="1" x14ac:dyDescent="0.35">
      <c r="B26" s="8"/>
      <c r="C26" s="8" t="s">
        <v>25</v>
      </c>
      <c r="D26" s="44">
        <v>45339.34375</v>
      </c>
      <c r="E26" s="40"/>
      <c r="F26" s="8"/>
      <c r="G26" s="8" t="s">
        <v>25</v>
      </c>
      <c r="H26" s="44">
        <v>45339.34375</v>
      </c>
      <c r="I26" s="123"/>
      <c r="J26" s="134"/>
      <c r="K26" s="140" t="s">
        <v>28</v>
      </c>
      <c r="L26" s="48"/>
      <c r="M26" s="5"/>
    </row>
    <row r="27" spans="2:13" x14ac:dyDescent="0.3">
      <c r="B27" s="8"/>
      <c r="C27" s="9" t="s">
        <v>5</v>
      </c>
      <c r="D27" s="21"/>
      <c r="E27" s="40"/>
      <c r="F27" s="8"/>
      <c r="G27" s="9" t="s">
        <v>5</v>
      </c>
      <c r="H27" s="21"/>
      <c r="I27" s="121"/>
      <c r="J27" s="129"/>
      <c r="K27" s="140" t="s">
        <v>29</v>
      </c>
      <c r="L27" s="48"/>
      <c r="M27" s="5"/>
    </row>
    <row r="28" spans="2:13" ht="15" thickBot="1" x14ac:dyDescent="0.35">
      <c r="B28" s="8"/>
      <c r="C28" s="8" t="s">
        <v>7</v>
      </c>
      <c r="D28" s="23"/>
      <c r="E28" s="40"/>
      <c r="F28" s="8"/>
      <c r="G28" s="8" t="s">
        <v>7</v>
      </c>
      <c r="H28" s="23"/>
      <c r="I28" s="121"/>
      <c r="J28" s="129"/>
      <c r="K28" s="140" t="s">
        <v>30</v>
      </c>
      <c r="L28" s="48"/>
      <c r="M28" s="5"/>
    </row>
    <row r="29" spans="2:13" ht="15" thickBot="1" x14ac:dyDescent="0.35">
      <c r="B29" s="8"/>
      <c r="C29" s="7" t="s">
        <v>3</v>
      </c>
      <c r="D29" s="24"/>
      <c r="E29" s="40"/>
      <c r="F29" s="8"/>
      <c r="G29" s="7" t="s">
        <v>3</v>
      </c>
      <c r="H29" s="24"/>
      <c r="I29" s="121"/>
      <c r="J29" s="129"/>
      <c r="K29" s="132"/>
      <c r="L29" s="137">
        <f>SUM(L25:L28)</f>
        <v>0</v>
      </c>
      <c r="M29" s="151"/>
    </row>
    <row r="30" spans="2:13" ht="18.600000000000001" customHeight="1" thickBot="1" x14ac:dyDescent="0.35">
      <c r="B30" s="8"/>
      <c r="C30" s="11" t="s">
        <v>9</v>
      </c>
      <c r="D30" s="47">
        <f>+D29*0.1</f>
        <v>0</v>
      </c>
      <c r="E30" s="40"/>
      <c r="F30" s="8"/>
      <c r="G30" s="11" t="s">
        <v>9</v>
      </c>
      <c r="H30" s="47">
        <f>+H29*0.1</f>
        <v>0</v>
      </c>
      <c r="I30" s="124"/>
      <c r="J30" s="135"/>
      <c r="K30" s="141" t="s">
        <v>31</v>
      </c>
      <c r="L30" s="142">
        <f>+L24-L29</f>
        <v>0</v>
      </c>
      <c r="M30" s="143"/>
    </row>
    <row r="31" spans="2:13" ht="15" thickBot="1" x14ac:dyDescent="0.35">
      <c r="B31" s="13"/>
      <c r="C31" s="25"/>
      <c r="D31" s="14"/>
      <c r="E31" s="14"/>
      <c r="F31" s="13"/>
      <c r="G31" s="25"/>
      <c r="H31" s="25"/>
      <c r="I31" s="25"/>
      <c r="J31" s="133"/>
      <c r="K31" s="144"/>
      <c r="L31" s="145"/>
      <c r="M31" s="146"/>
    </row>
    <row r="33" spans="2:13" x14ac:dyDescent="0.3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</sheetData>
  <mergeCells count="3">
    <mergeCell ref="K30:K31"/>
    <mergeCell ref="L30:M31"/>
    <mergeCell ref="J20:M20"/>
  </mergeCells>
  <pageMargins left="0.7" right="0.7" top="0.75" bottom="0.75" header="0.3" footer="0.3"/>
  <pageSetup orientation="portrait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884D4-0196-4652-8C08-B7442E2C1D64}">
  <dimension ref="B1:R91"/>
  <sheetViews>
    <sheetView showGridLines="0" topLeftCell="C1" workbookViewId="0">
      <selection activeCell="O12" sqref="O12:O91"/>
    </sheetView>
  </sheetViews>
  <sheetFormatPr baseColWidth="10" defaultColWidth="11.44140625" defaultRowHeight="13.8" x14ac:dyDescent="0.3"/>
  <cols>
    <col min="1" max="1" width="2.77734375" style="2" customWidth="1"/>
    <col min="2" max="2" width="12.21875" style="2" customWidth="1"/>
    <col min="3" max="3" width="6.44140625" style="2" bestFit="1" customWidth="1"/>
    <col min="4" max="4" width="12.21875" style="2" customWidth="1"/>
    <col min="5" max="5" width="18.109375" style="1" customWidth="1"/>
    <col min="6" max="6" width="18.44140625" style="1" bestFit="1" customWidth="1"/>
    <col min="7" max="7" width="5.5546875" style="2" bestFit="1" customWidth="1"/>
    <col min="8" max="8" width="8.5546875" style="2" bestFit="1" customWidth="1"/>
    <col min="9" max="10" width="17.21875" style="2" bestFit="1" customWidth="1"/>
    <col min="11" max="11" width="10.33203125" style="2" bestFit="1" customWidth="1"/>
    <col min="12" max="12" width="11.109375" style="2" bestFit="1" customWidth="1"/>
    <col min="13" max="13" width="11.6640625" style="2" bestFit="1" customWidth="1"/>
    <col min="14" max="14" width="12" style="2" bestFit="1" customWidth="1"/>
    <col min="15" max="15" width="9.77734375" style="2" bestFit="1" customWidth="1"/>
    <col min="16" max="16" width="9.77734375" style="2" customWidth="1"/>
    <col min="17" max="17" width="29.77734375" style="2" bestFit="1" customWidth="1"/>
    <col min="18" max="16384" width="11.44140625" style="2"/>
  </cols>
  <sheetData>
    <row r="1" spans="2:18" x14ac:dyDescent="0.3">
      <c r="B1" s="2" t="s">
        <v>44</v>
      </c>
    </row>
    <row r="2" spans="2:18" x14ac:dyDescent="0.3">
      <c r="B2" s="2" t="s">
        <v>49</v>
      </c>
    </row>
    <row r="3" spans="2:18" x14ac:dyDescent="0.3">
      <c r="B3" s="2" t="s">
        <v>50</v>
      </c>
    </row>
    <row r="4" spans="2:18" x14ac:dyDescent="0.3">
      <c r="B4" s="2" t="s">
        <v>51</v>
      </c>
    </row>
    <row r="5" spans="2:18" x14ac:dyDescent="0.3">
      <c r="B5" s="2" t="s">
        <v>52</v>
      </c>
    </row>
    <row r="6" spans="2:18" ht="14.4" thickBot="1" x14ac:dyDescent="0.35"/>
    <row r="7" spans="2:18" ht="14.4" thickBot="1" x14ac:dyDescent="0.35">
      <c r="B7" s="69" t="s">
        <v>36</v>
      </c>
    </row>
    <row r="8" spans="2:18" ht="15" thickBot="1" x14ac:dyDescent="0.35">
      <c r="B8" s="49" t="s">
        <v>32</v>
      </c>
      <c r="D8" s="161" t="s">
        <v>12</v>
      </c>
      <c r="E8" s="66">
        <f>+'Ficha Tecnica'!D5</f>
        <v>0</v>
      </c>
      <c r="R8"/>
    </row>
    <row r="9" spans="2:18" ht="15" thickBot="1" x14ac:dyDescent="0.35">
      <c r="B9" s="51" t="s">
        <v>33</v>
      </c>
      <c r="D9" s="161" t="s">
        <v>34</v>
      </c>
      <c r="E9" s="66" t="s">
        <v>57</v>
      </c>
      <c r="I9" s="157" t="s">
        <v>21</v>
      </c>
      <c r="J9" s="65">
        <v>45341</v>
      </c>
      <c r="R9"/>
    </row>
    <row r="10" spans="2:18" ht="14.4" x14ac:dyDescent="0.3">
      <c r="I10" s="158" t="s">
        <v>18</v>
      </c>
      <c r="J10" s="159"/>
      <c r="K10" s="160"/>
      <c r="R10"/>
    </row>
    <row r="11" spans="2:18" ht="41.4" x14ac:dyDescent="0.3">
      <c r="B11" s="152" t="s">
        <v>17</v>
      </c>
      <c r="C11" s="152" t="s">
        <v>35</v>
      </c>
      <c r="D11" s="152" t="s">
        <v>36</v>
      </c>
      <c r="E11" s="152" t="s">
        <v>13</v>
      </c>
      <c r="F11" s="152" t="s">
        <v>14</v>
      </c>
      <c r="G11" s="153" t="s">
        <v>37</v>
      </c>
      <c r="H11" s="154" t="s">
        <v>19</v>
      </c>
      <c r="I11" s="155" t="s">
        <v>22</v>
      </c>
      <c r="J11" s="153" t="s">
        <v>23</v>
      </c>
      <c r="K11" s="153" t="s">
        <v>38</v>
      </c>
      <c r="L11" s="153" t="s">
        <v>39</v>
      </c>
      <c r="M11" s="153" t="s">
        <v>40</v>
      </c>
      <c r="N11" s="153" t="s">
        <v>41</v>
      </c>
      <c r="O11" s="152" t="s">
        <v>42</v>
      </c>
      <c r="P11" s="156" t="s">
        <v>26</v>
      </c>
      <c r="Q11" s="156" t="s">
        <v>43</v>
      </c>
      <c r="R11"/>
    </row>
    <row r="12" spans="2:18" ht="14.4" x14ac:dyDescent="0.3">
      <c r="B12" s="104">
        <v>1</v>
      </c>
      <c r="C12" s="104">
        <v>100</v>
      </c>
      <c r="D12" s="95">
        <v>1</v>
      </c>
      <c r="E12" s="67" t="s">
        <v>13</v>
      </c>
      <c r="F12" s="30" t="s">
        <v>45</v>
      </c>
      <c r="G12" s="95">
        <f>COUNTA(F12:F15)</f>
        <v>4</v>
      </c>
      <c r="H12" s="96" t="s">
        <v>20</v>
      </c>
      <c r="I12" s="98">
        <v>45341.385416666664</v>
      </c>
      <c r="J12" s="99">
        <f>+I12-J9</f>
        <v>0.38541666666424135</v>
      </c>
      <c r="K12" s="88">
        <f>+(J12/J12)*100</f>
        <v>100</v>
      </c>
      <c r="L12" s="102">
        <v>3</v>
      </c>
      <c r="M12" s="102">
        <f>IF(G12=4,1.5,0)+IF(G12=3,1.3,0)+IF(G12=2,1,0)</f>
        <v>1.5</v>
      </c>
      <c r="N12" s="88">
        <f>IF(D12=1,1.3,1)</f>
        <v>1.3</v>
      </c>
      <c r="O12" s="162">
        <f>+C12+(K12*L12*M12*N12)</f>
        <v>685</v>
      </c>
      <c r="P12" s="27"/>
      <c r="Q12" s="27"/>
      <c r="R12"/>
    </row>
    <row r="13" spans="2:18" ht="14.4" x14ac:dyDescent="0.3">
      <c r="B13" s="92"/>
      <c r="C13" s="92"/>
      <c r="D13" s="94"/>
      <c r="E13" s="67"/>
      <c r="F13" s="30" t="s">
        <v>46</v>
      </c>
      <c r="G13" s="94"/>
      <c r="H13" s="97"/>
      <c r="I13" s="98"/>
      <c r="J13" s="99"/>
      <c r="K13" s="88"/>
      <c r="L13" s="88"/>
      <c r="M13" s="88"/>
      <c r="N13" s="88"/>
      <c r="O13" s="163"/>
      <c r="P13" s="28"/>
      <c r="Q13" s="28"/>
      <c r="R13"/>
    </row>
    <row r="14" spans="2:18" ht="14.4" x14ac:dyDescent="0.3">
      <c r="B14" s="92"/>
      <c r="C14" s="92"/>
      <c r="D14" s="94"/>
      <c r="E14" s="67"/>
      <c r="F14" s="30" t="s">
        <v>47</v>
      </c>
      <c r="G14" s="94"/>
      <c r="H14" s="97"/>
      <c r="I14" s="98"/>
      <c r="J14" s="99"/>
      <c r="K14" s="88"/>
      <c r="L14" s="88"/>
      <c r="M14" s="88"/>
      <c r="N14" s="88"/>
      <c r="O14" s="163"/>
      <c r="P14" s="28"/>
      <c r="Q14" s="28"/>
      <c r="R14"/>
    </row>
    <row r="15" spans="2:18" ht="14.4" x14ac:dyDescent="0.3">
      <c r="B15" s="92"/>
      <c r="C15" s="92"/>
      <c r="D15" s="94"/>
      <c r="E15" s="67"/>
      <c r="F15" s="30" t="s">
        <v>48</v>
      </c>
      <c r="G15" s="94"/>
      <c r="H15" s="97"/>
      <c r="I15" s="98"/>
      <c r="J15" s="99"/>
      <c r="K15" s="89"/>
      <c r="L15" s="89"/>
      <c r="M15" s="89"/>
      <c r="N15" s="89"/>
      <c r="O15" s="163"/>
      <c r="P15" s="29"/>
      <c r="Q15" s="29"/>
      <c r="R15"/>
    </row>
    <row r="16" spans="2:18" ht="14.4" x14ac:dyDescent="0.3">
      <c r="B16" s="92">
        <f>+B12+1</f>
        <v>2</v>
      </c>
      <c r="C16" s="92">
        <v>85</v>
      </c>
      <c r="D16" s="94">
        <v>1</v>
      </c>
      <c r="E16" s="67" t="s">
        <v>13</v>
      </c>
      <c r="F16" s="30" t="s">
        <v>45</v>
      </c>
      <c r="G16" s="95">
        <f>COUNTA(F16:F19)</f>
        <v>4</v>
      </c>
      <c r="H16" s="96" t="s">
        <v>20</v>
      </c>
      <c r="I16" s="98">
        <v>45341.427083333336</v>
      </c>
      <c r="J16" s="99">
        <f>+I16-$J$9</f>
        <v>0.42708333333575865</v>
      </c>
      <c r="K16" s="100">
        <f>+($J$12/J16)*100</f>
        <v>90.24390243794403</v>
      </c>
      <c r="L16" s="102">
        <v>3</v>
      </c>
      <c r="M16" s="102">
        <f>IF(G16=4,1.5,0)+IF(G16=3,1.3,0)+IF(G16=2,1,0)</f>
        <v>1.5</v>
      </c>
      <c r="N16" s="88">
        <f>IF(D16=1,1.3,1)</f>
        <v>1.3</v>
      </c>
      <c r="O16" s="162">
        <f>+C16+(K16*L16*M16*N16)</f>
        <v>612.92682926197256</v>
      </c>
      <c r="P16" s="27"/>
      <c r="Q16" s="28"/>
      <c r="R16"/>
    </row>
    <row r="17" spans="2:18" ht="14.4" x14ac:dyDescent="0.3">
      <c r="B17" s="92"/>
      <c r="C17" s="92"/>
      <c r="D17" s="94"/>
      <c r="E17" s="67"/>
      <c r="F17" s="30" t="s">
        <v>46</v>
      </c>
      <c r="G17" s="94"/>
      <c r="H17" s="97"/>
      <c r="I17" s="98"/>
      <c r="J17" s="99"/>
      <c r="K17" s="100"/>
      <c r="L17" s="88"/>
      <c r="M17" s="88"/>
      <c r="N17" s="88"/>
      <c r="O17" s="163"/>
      <c r="P17" s="28"/>
      <c r="Q17" s="28"/>
      <c r="R17"/>
    </row>
    <row r="18" spans="2:18" ht="14.4" x14ac:dyDescent="0.3">
      <c r="B18" s="92"/>
      <c r="C18" s="92"/>
      <c r="D18" s="94"/>
      <c r="E18" s="67"/>
      <c r="F18" s="30" t="s">
        <v>47</v>
      </c>
      <c r="G18" s="94"/>
      <c r="H18" s="97"/>
      <c r="I18" s="98"/>
      <c r="J18" s="99"/>
      <c r="K18" s="100"/>
      <c r="L18" s="88"/>
      <c r="M18" s="88"/>
      <c r="N18" s="88"/>
      <c r="O18" s="163"/>
      <c r="P18" s="28"/>
      <c r="Q18" s="28"/>
      <c r="R18"/>
    </row>
    <row r="19" spans="2:18" ht="14.4" x14ac:dyDescent="0.3">
      <c r="B19" s="92"/>
      <c r="C19" s="92"/>
      <c r="D19" s="94"/>
      <c r="E19" s="67"/>
      <c r="F19" s="30" t="s">
        <v>48</v>
      </c>
      <c r="G19" s="94"/>
      <c r="H19" s="97"/>
      <c r="I19" s="98"/>
      <c r="J19" s="99"/>
      <c r="K19" s="101"/>
      <c r="L19" s="89"/>
      <c r="M19" s="89"/>
      <c r="N19" s="89"/>
      <c r="O19" s="163"/>
      <c r="P19" s="29"/>
      <c r="Q19" s="29"/>
      <c r="R19"/>
    </row>
    <row r="20" spans="2:18" ht="14.4" x14ac:dyDescent="0.3">
      <c r="B20" s="92">
        <f>+B16+1</f>
        <v>3</v>
      </c>
      <c r="C20" s="92">
        <v>73</v>
      </c>
      <c r="D20" s="94">
        <v>1</v>
      </c>
      <c r="E20" s="67" t="s">
        <v>13</v>
      </c>
      <c r="F20" s="30" t="s">
        <v>45</v>
      </c>
      <c r="G20" s="95">
        <f>COUNTA(F20:F23)</f>
        <v>4</v>
      </c>
      <c r="H20" s="96" t="s">
        <v>20</v>
      </c>
      <c r="I20" s="98">
        <v>45341.59375</v>
      </c>
      <c r="J20" s="99">
        <f>+I20-$J$9</f>
        <v>0.59375</v>
      </c>
      <c r="K20" s="100">
        <f>+($J$12/J20)*100</f>
        <v>64.912280701345921</v>
      </c>
      <c r="L20" s="102">
        <v>3</v>
      </c>
      <c r="M20" s="102">
        <f>IF(G20=4,1.5,0)+IF(G20=3,1.3,0)+IF(G20=2,1,0)</f>
        <v>1.5</v>
      </c>
      <c r="N20" s="88">
        <f>IF(D20=1,1.3,1)</f>
        <v>1.3</v>
      </c>
      <c r="O20" s="162">
        <f>+C20+(K20*L20*M20*N20)</f>
        <v>452.7368421028736</v>
      </c>
      <c r="P20" s="27"/>
      <c r="Q20" s="28"/>
      <c r="R20"/>
    </row>
    <row r="21" spans="2:18" ht="14.4" x14ac:dyDescent="0.3">
      <c r="B21" s="92"/>
      <c r="C21" s="92"/>
      <c r="D21" s="94"/>
      <c r="E21" s="67"/>
      <c r="F21" s="30" t="s">
        <v>46</v>
      </c>
      <c r="G21" s="94"/>
      <c r="H21" s="97"/>
      <c r="I21" s="98"/>
      <c r="J21" s="99"/>
      <c r="K21" s="100"/>
      <c r="L21" s="88"/>
      <c r="M21" s="88"/>
      <c r="N21" s="88"/>
      <c r="O21" s="163"/>
      <c r="P21" s="28"/>
      <c r="Q21" s="28"/>
      <c r="R21"/>
    </row>
    <row r="22" spans="2:18" ht="14.4" x14ac:dyDescent="0.3">
      <c r="B22" s="92"/>
      <c r="C22" s="92"/>
      <c r="D22" s="94"/>
      <c r="E22" s="67"/>
      <c r="F22" s="30" t="s">
        <v>47</v>
      </c>
      <c r="G22" s="94"/>
      <c r="H22" s="97"/>
      <c r="I22" s="98"/>
      <c r="J22" s="99"/>
      <c r="K22" s="100"/>
      <c r="L22" s="88"/>
      <c r="M22" s="88"/>
      <c r="N22" s="88"/>
      <c r="O22" s="163"/>
      <c r="P22" s="28"/>
      <c r="Q22" s="28"/>
      <c r="R22"/>
    </row>
    <row r="23" spans="2:18" ht="14.4" x14ac:dyDescent="0.3">
      <c r="B23" s="92"/>
      <c r="C23" s="92"/>
      <c r="D23" s="94"/>
      <c r="E23" s="67"/>
      <c r="F23" s="30" t="s">
        <v>48</v>
      </c>
      <c r="G23" s="94"/>
      <c r="H23" s="97"/>
      <c r="I23" s="98"/>
      <c r="J23" s="99"/>
      <c r="K23" s="101"/>
      <c r="L23" s="89"/>
      <c r="M23" s="89"/>
      <c r="N23" s="89"/>
      <c r="O23" s="163"/>
      <c r="P23" s="29"/>
      <c r="Q23" s="28"/>
      <c r="R23"/>
    </row>
    <row r="24" spans="2:18" ht="14.4" x14ac:dyDescent="0.3">
      <c r="B24" s="92">
        <f>+B20+1</f>
        <v>4</v>
      </c>
      <c r="C24" s="92">
        <v>63</v>
      </c>
      <c r="D24" s="94">
        <v>1</v>
      </c>
      <c r="E24" s="67" t="s">
        <v>13</v>
      </c>
      <c r="F24" s="30" t="s">
        <v>45</v>
      </c>
      <c r="G24" s="95">
        <f>COUNTA(F24:F27)</f>
        <v>4</v>
      </c>
      <c r="H24" s="96" t="s">
        <v>20</v>
      </c>
      <c r="I24" s="98">
        <v>45341.59375</v>
      </c>
      <c r="J24" s="99">
        <f>+I24-$J$9</f>
        <v>0.59375</v>
      </c>
      <c r="K24" s="100">
        <f>+($J$12/J24)*100</f>
        <v>64.912280701345921</v>
      </c>
      <c r="L24" s="102">
        <v>3</v>
      </c>
      <c r="M24" s="102">
        <f>IF(G24=4,1.5,0)+IF(G24=3,1.3,0)+IF(G24=2,1,0)</f>
        <v>1.5</v>
      </c>
      <c r="N24" s="88">
        <f>IF(D24=1,1.3,1)</f>
        <v>1.3</v>
      </c>
      <c r="O24" s="162">
        <f>+C24+(K24*L24*M24*N24)</f>
        <v>442.7368421028736</v>
      </c>
      <c r="P24" s="59"/>
      <c r="Q24" s="60"/>
      <c r="R24"/>
    </row>
    <row r="25" spans="2:18" ht="14.4" x14ac:dyDescent="0.3">
      <c r="B25" s="92"/>
      <c r="C25" s="103"/>
      <c r="D25" s="94"/>
      <c r="E25" s="67"/>
      <c r="F25" s="30" t="s">
        <v>46</v>
      </c>
      <c r="G25" s="94"/>
      <c r="H25" s="97"/>
      <c r="I25" s="98"/>
      <c r="J25" s="99"/>
      <c r="K25" s="100"/>
      <c r="L25" s="88"/>
      <c r="M25" s="88"/>
      <c r="N25" s="88"/>
      <c r="O25" s="163"/>
      <c r="P25" s="61"/>
      <c r="Q25" s="62"/>
      <c r="R25"/>
    </row>
    <row r="26" spans="2:18" ht="14.4" x14ac:dyDescent="0.3">
      <c r="B26" s="92"/>
      <c r="C26" s="103"/>
      <c r="D26" s="94"/>
      <c r="E26" s="67"/>
      <c r="F26" s="30" t="s">
        <v>47</v>
      </c>
      <c r="G26" s="94"/>
      <c r="H26" s="97"/>
      <c r="I26" s="98"/>
      <c r="J26" s="99"/>
      <c r="K26" s="100"/>
      <c r="L26" s="88"/>
      <c r="M26" s="88"/>
      <c r="N26" s="88"/>
      <c r="O26" s="163"/>
      <c r="P26" s="61"/>
      <c r="Q26" s="62"/>
      <c r="R26"/>
    </row>
    <row r="27" spans="2:18" ht="14.4" x14ac:dyDescent="0.3">
      <c r="B27" s="92"/>
      <c r="C27" s="92"/>
      <c r="D27" s="94"/>
      <c r="E27" s="67"/>
      <c r="F27" s="30" t="s">
        <v>48</v>
      </c>
      <c r="G27" s="94"/>
      <c r="H27" s="97"/>
      <c r="I27" s="98"/>
      <c r="J27" s="99"/>
      <c r="K27" s="101"/>
      <c r="L27" s="89"/>
      <c r="M27" s="89"/>
      <c r="N27" s="89"/>
      <c r="O27" s="163"/>
      <c r="P27" s="63"/>
      <c r="Q27" s="64"/>
      <c r="R27"/>
    </row>
    <row r="28" spans="2:18" ht="14.4" x14ac:dyDescent="0.3">
      <c r="B28" s="92">
        <f>+B24+1</f>
        <v>5</v>
      </c>
      <c r="C28" s="92">
        <v>55</v>
      </c>
      <c r="D28" s="94">
        <v>1</v>
      </c>
      <c r="E28" s="67" t="s">
        <v>13</v>
      </c>
      <c r="F28" s="30" t="s">
        <v>45</v>
      </c>
      <c r="G28" s="95">
        <f>COUNTA(F28:F31)</f>
        <v>4</v>
      </c>
      <c r="H28" s="96" t="s">
        <v>20</v>
      </c>
      <c r="I28" s="98">
        <v>45341.59375</v>
      </c>
      <c r="J28" s="99">
        <f>+I28-$J$9</f>
        <v>0.59375</v>
      </c>
      <c r="K28" s="100">
        <f>+($J$12/J28)*100</f>
        <v>64.912280701345921</v>
      </c>
      <c r="L28" s="102">
        <v>3</v>
      </c>
      <c r="M28" s="102">
        <f>IF(G28=4,1.5,0)+IF(G28=3,1.3,0)+IF(G28=2,1,0)</f>
        <v>1.5</v>
      </c>
      <c r="N28" s="88">
        <f>IF(D28=1,1.3,1)</f>
        <v>1.3</v>
      </c>
      <c r="O28" s="162">
        <f>+C28+(K28*L28*M28*N28)</f>
        <v>434.7368421028736</v>
      </c>
      <c r="P28" s="59"/>
      <c r="Q28" s="28"/>
      <c r="R28"/>
    </row>
    <row r="29" spans="2:18" ht="14.4" x14ac:dyDescent="0.3">
      <c r="B29" s="92"/>
      <c r="C29" s="92"/>
      <c r="D29" s="94"/>
      <c r="E29" s="67"/>
      <c r="F29" s="30" t="s">
        <v>46</v>
      </c>
      <c r="G29" s="94"/>
      <c r="H29" s="97"/>
      <c r="I29" s="98"/>
      <c r="J29" s="99"/>
      <c r="K29" s="100"/>
      <c r="L29" s="88"/>
      <c r="M29" s="88"/>
      <c r="N29" s="88"/>
      <c r="O29" s="163"/>
      <c r="P29" s="61"/>
      <c r="Q29" s="62"/>
      <c r="R29"/>
    </row>
    <row r="30" spans="2:18" ht="14.4" x14ac:dyDescent="0.3">
      <c r="B30" s="92"/>
      <c r="C30" s="92"/>
      <c r="D30" s="94"/>
      <c r="E30" s="67"/>
      <c r="F30" s="30" t="s">
        <v>47</v>
      </c>
      <c r="G30" s="94"/>
      <c r="H30" s="97"/>
      <c r="I30" s="98"/>
      <c r="J30" s="99"/>
      <c r="K30" s="100"/>
      <c r="L30" s="88"/>
      <c r="M30" s="88"/>
      <c r="N30" s="88"/>
      <c r="O30" s="163"/>
      <c r="P30" s="61"/>
      <c r="Q30" s="62"/>
      <c r="R30"/>
    </row>
    <row r="31" spans="2:18" ht="14.4" x14ac:dyDescent="0.3">
      <c r="B31" s="92"/>
      <c r="C31" s="92"/>
      <c r="D31" s="94"/>
      <c r="E31" s="67"/>
      <c r="F31" s="30" t="s">
        <v>48</v>
      </c>
      <c r="G31" s="94"/>
      <c r="H31" s="97"/>
      <c r="I31" s="98"/>
      <c r="J31" s="99"/>
      <c r="K31" s="101"/>
      <c r="L31" s="89"/>
      <c r="M31" s="89"/>
      <c r="N31" s="89"/>
      <c r="O31" s="163"/>
      <c r="P31" s="63"/>
      <c r="Q31" s="64"/>
      <c r="R31"/>
    </row>
    <row r="32" spans="2:18" ht="14.4" x14ac:dyDescent="0.3">
      <c r="B32" s="92">
        <f>+B28+1</f>
        <v>6</v>
      </c>
      <c r="C32" s="92">
        <v>50</v>
      </c>
      <c r="D32" s="94">
        <v>1</v>
      </c>
      <c r="E32" s="67" t="s">
        <v>13</v>
      </c>
      <c r="F32" s="30" t="s">
        <v>45</v>
      </c>
      <c r="G32" s="95">
        <f>COUNTA(F32:F35)</f>
        <v>4</v>
      </c>
      <c r="H32" s="96" t="s">
        <v>20</v>
      </c>
      <c r="I32" s="98">
        <v>45341.59375</v>
      </c>
      <c r="J32" s="99">
        <f>+I32-$J$9</f>
        <v>0.59375</v>
      </c>
      <c r="K32" s="100">
        <f>+($J$12/J32)*100</f>
        <v>64.912280701345921</v>
      </c>
      <c r="L32" s="102">
        <v>3</v>
      </c>
      <c r="M32" s="102">
        <f>IF(G32=4,1.5,0)+IF(G32=3,1.3,0)+IF(G32=2,1,0)</f>
        <v>1.5</v>
      </c>
      <c r="N32" s="88">
        <f>IF(D32=1,1.3,1)</f>
        <v>1.3</v>
      </c>
      <c r="O32" s="162">
        <f>+C32+(K32*L32*M32*N32)</f>
        <v>429.7368421028736</v>
      </c>
      <c r="P32" s="27"/>
      <c r="Q32" s="28"/>
      <c r="R32"/>
    </row>
    <row r="33" spans="2:18" ht="14.4" x14ac:dyDescent="0.3">
      <c r="B33" s="92"/>
      <c r="C33" s="92"/>
      <c r="D33" s="94"/>
      <c r="E33" s="67"/>
      <c r="F33" s="30" t="s">
        <v>46</v>
      </c>
      <c r="G33" s="94"/>
      <c r="H33" s="97"/>
      <c r="I33" s="98"/>
      <c r="J33" s="99"/>
      <c r="K33" s="100"/>
      <c r="L33" s="88"/>
      <c r="M33" s="88"/>
      <c r="N33" s="88"/>
      <c r="O33" s="163"/>
      <c r="P33" s="28"/>
      <c r="Q33" s="28"/>
      <c r="R33"/>
    </row>
    <row r="34" spans="2:18" ht="14.4" x14ac:dyDescent="0.3">
      <c r="B34" s="92"/>
      <c r="C34" s="92"/>
      <c r="D34" s="94"/>
      <c r="E34" s="67"/>
      <c r="F34" s="30" t="s">
        <v>47</v>
      </c>
      <c r="G34" s="94"/>
      <c r="H34" s="97"/>
      <c r="I34" s="98"/>
      <c r="J34" s="99"/>
      <c r="K34" s="100"/>
      <c r="L34" s="88"/>
      <c r="M34" s="88"/>
      <c r="N34" s="88"/>
      <c r="O34" s="163"/>
      <c r="P34" s="28"/>
      <c r="Q34" s="28"/>
      <c r="R34"/>
    </row>
    <row r="35" spans="2:18" ht="14.4" x14ac:dyDescent="0.3">
      <c r="B35" s="92"/>
      <c r="C35" s="92"/>
      <c r="D35" s="94"/>
      <c r="E35" s="67"/>
      <c r="F35" s="30" t="s">
        <v>48</v>
      </c>
      <c r="G35" s="94"/>
      <c r="H35" s="97"/>
      <c r="I35" s="98"/>
      <c r="J35" s="99"/>
      <c r="K35" s="101"/>
      <c r="L35" s="89"/>
      <c r="M35" s="89"/>
      <c r="N35" s="89"/>
      <c r="O35" s="163"/>
      <c r="P35" s="29"/>
      <c r="Q35" s="29"/>
      <c r="R35"/>
    </row>
    <row r="36" spans="2:18" ht="14.4" x14ac:dyDescent="0.3">
      <c r="B36" s="92">
        <f>+B32+1</f>
        <v>7</v>
      </c>
      <c r="C36" s="92">
        <v>45</v>
      </c>
      <c r="D36" s="94">
        <v>0</v>
      </c>
      <c r="E36" s="67" t="s">
        <v>13</v>
      </c>
      <c r="F36" s="30" t="s">
        <v>45</v>
      </c>
      <c r="G36" s="95">
        <f>COUNTA(F36:F39)</f>
        <v>4</v>
      </c>
      <c r="H36" s="96" t="s">
        <v>20</v>
      </c>
      <c r="I36" s="98">
        <v>45341.59375</v>
      </c>
      <c r="J36" s="99">
        <f>+I36-$J$9</f>
        <v>0.59375</v>
      </c>
      <c r="K36" s="100">
        <f>+($J$12/J36)*100</f>
        <v>64.912280701345921</v>
      </c>
      <c r="L36" s="102">
        <v>3</v>
      </c>
      <c r="M36" s="102">
        <f>IF(G36=4,1.5,0)+IF(G36=3,1.3,0)+IF(G36=2,1,0)</f>
        <v>1.5</v>
      </c>
      <c r="N36" s="88">
        <f>IF(D36=1,1.3,1)</f>
        <v>1</v>
      </c>
      <c r="O36" s="162">
        <f>+C36+(K36*L36*M36*N36)</f>
        <v>337.10526315605659</v>
      </c>
      <c r="P36" s="27"/>
      <c r="Q36" s="27"/>
      <c r="R36"/>
    </row>
    <row r="37" spans="2:18" ht="14.4" x14ac:dyDescent="0.3">
      <c r="B37" s="92"/>
      <c r="C37" s="92"/>
      <c r="D37" s="94"/>
      <c r="E37" s="67"/>
      <c r="F37" s="30" t="s">
        <v>46</v>
      </c>
      <c r="G37" s="94"/>
      <c r="H37" s="97"/>
      <c r="I37" s="98"/>
      <c r="J37" s="99"/>
      <c r="K37" s="100"/>
      <c r="L37" s="88"/>
      <c r="M37" s="88"/>
      <c r="N37" s="88"/>
      <c r="O37" s="163"/>
      <c r="P37" s="28"/>
      <c r="Q37" s="28"/>
      <c r="R37"/>
    </row>
    <row r="38" spans="2:18" ht="14.4" x14ac:dyDescent="0.3">
      <c r="B38" s="92"/>
      <c r="C38" s="92"/>
      <c r="D38" s="94"/>
      <c r="E38" s="67"/>
      <c r="F38" s="30" t="s">
        <v>47</v>
      </c>
      <c r="G38" s="94"/>
      <c r="H38" s="97"/>
      <c r="I38" s="98"/>
      <c r="J38" s="99"/>
      <c r="K38" s="100"/>
      <c r="L38" s="88"/>
      <c r="M38" s="88"/>
      <c r="N38" s="88"/>
      <c r="O38" s="163"/>
      <c r="P38" s="28"/>
      <c r="Q38" s="28"/>
      <c r="R38"/>
    </row>
    <row r="39" spans="2:18" ht="14.4" x14ac:dyDescent="0.3">
      <c r="B39" s="92"/>
      <c r="C39" s="92"/>
      <c r="D39" s="94"/>
      <c r="E39" s="67"/>
      <c r="F39" s="30" t="s">
        <v>48</v>
      </c>
      <c r="G39" s="94"/>
      <c r="H39" s="97"/>
      <c r="I39" s="98"/>
      <c r="J39" s="99"/>
      <c r="K39" s="101"/>
      <c r="L39" s="89"/>
      <c r="M39" s="89"/>
      <c r="N39" s="89"/>
      <c r="O39" s="163"/>
      <c r="P39" s="29"/>
      <c r="Q39" s="29"/>
      <c r="R39"/>
    </row>
    <row r="40" spans="2:18" ht="14.4" x14ac:dyDescent="0.3">
      <c r="B40" s="92">
        <f>+B36+1</f>
        <v>8</v>
      </c>
      <c r="C40" s="92">
        <v>40</v>
      </c>
      <c r="D40" s="94">
        <v>0</v>
      </c>
      <c r="E40" s="67" t="s">
        <v>13</v>
      </c>
      <c r="F40" s="30" t="s">
        <v>45</v>
      </c>
      <c r="G40" s="95">
        <f>COUNTA(F40:F43)</f>
        <v>4</v>
      </c>
      <c r="H40" s="96" t="s">
        <v>20</v>
      </c>
      <c r="I40" s="98">
        <v>45341.59375</v>
      </c>
      <c r="J40" s="99">
        <f>+I40-$J$9</f>
        <v>0.59375</v>
      </c>
      <c r="K40" s="100">
        <f>+($J$12/J40)*100</f>
        <v>64.912280701345921</v>
      </c>
      <c r="L40" s="102">
        <v>3</v>
      </c>
      <c r="M40" s="102">
        <f>IF(G40=4,1.5,0)+IF(G40=3,1.3,0)+IF(G40=2,1,0)</f>
        <v>1.5</v>
      </c>
      <c r="N40" s="88">
        <f>IF(D40=1,1.3,1)</f>
        <v>1</v>
      </c>
      <c r="O40" s="162">
        <f>+C40+(K40*L40*M40*N40)</f>
        <v>332.10526315605659</v>
      </c>
      <c r="P40" s="27"/>
      <c r="Q40" s="27"/>
      <c r="R40"/>
    </row>
    <row r="41" spans="2:18" ht="14.4" x14ac:dyDescent="0.3">
      <c r="B41" s="92"/>
      <c r="C41" s="92"/>
      <c r="D41" s="94"/>
      <c r="E41" s="67"/>
      <c r="F41" s="30" t="s">
        <v>46</v>
      </c>
      <c r="G41" s="94"/>
      <c r="H41" s="97"/>
      <c r="I41" s="98"/>
      <c r="J41" s="99"/>
      <c r="K41" s="100"/>
      <c r="L41" s="88"/>
      <c r="M41" s="88"/>
      <c r="N41" s="88"/>
      <c r="O41" s="163"/>
      <c r="P41" s="28"/>
      <c r="Q41" s="28"/>
      <c r="R41"/>
    </row>
    <row r="42" spans="2:18" ht="14.4" x14ac:dyDescent="0.3">
      <c r="B42" s="92"/>
      <c r="C42" s="92"/>
      <c r="D42" s="94"/>
      <c r="E42" s="67"/>
      <c r="F42" s="30" t="s">
        <v>47</v>
      </c>
      <c r="G42" s="94"/>
      <c r="H42" s="97"/>
      <c r="I42" s="98"/>
      <c r="J42" s="99"/>
      <c r="K42" s="100"/>
      <c r="L42" s="88"/>
      <c r="M42" s="88"/>
      <c r="N42" s="88"/>
      <c r="O42" s="163"/>
      <c r="P42" s="28"/>
      <c r="Q42" s="28"/>
      <c r="R42"/>
    </row>
    <row r="43" spans="2:18" ht="14.4" x14ac:dyDescent="0.3">
      <c r="B43" s="92"/>
      <c r="C43" s="92"/>
      <c r="D43" s="94"/>
      <c r="E43" s="67"/>
      <c r="F43" s="30" t="s">
        <v>48</v>
      </c>
      <c r="G43" s="94"/>
      <c r="H43" s="97"/>
      <c r="I43" s="98"/>
      <c r="J43" s="99"/>
      <c r="K43" s="101"/>
      <c r="L43" s="89"/>
      <c r="M43" s="89"/>
      <c r="N43" s="89"/>
      <c r="O43" s="163"/>
      <c r="P43" s="29"/>
      <c r="Q43" s="29"/>
      <c r="R43"/>
    </row>
    <row r="44" spans="2:18" ht="14.4" x14ac:dyDescent="0.3">
      <c r="B44" s="92">
        <f>+B40+1</f>
        <v>9</v>
      </c>
      <c r="C44" s="92">
        <v>35</v>
      </c>
      <c r="D44" s="94">
        <v>0</v>
      </c>
      <c r="E44" s="67" t="s">
        <v>13</v>
      </c>
      <c r="F44" s="30" t="s">
        <v>45</v>
      </c>
      <c r="G44" s="95">
        <f>COUNTA(F44:F47)</f>
        <v>4</v>
      </c>
      <c r="H44" s="96" t="s">
        <v>20</v>
      </c>
      <c r="I44" s="98">
        <v>45341.59375</v>
      </c>
      <c r="J44" s="99">
        <f>+I44-$J$9</f>
        <v>0.59375</v>
      </c>
      <c r="K44" s="100">
        <f>+($J$12/J44)*100</f>
        <v>64.912280701345921</v>
      </c>
      <c r="L44" s="102">
        <v>3</v>
      </c>
      <c r="M44" s="102">
        <f>IF(G44=4,1.5,0)+IF(G44=3,1.3,0)+IF(G44=2,1,0)</f>
        <v>1.5</v>
      </c>
      <c r="N44" s="88">
        <f>IF(D44=1,1.3,1)</f>
        <v>1</v>
      </c>
      <c r="O44" s="162">
        <f>+C44+(K44*L44*M44*N44)</f>
        <v>327.10526315605659</v>
      </c>
      <c r="P44" s="27"/>
      <c r="Q44" s="27"/>
      <c r="R44"/>
    </row>
    <row r="45" spans="2:18" ht="14.4" x14ac:dyDescent="0.3">
      <c r="B45" s="92"/>
      <c r="C45" s="92"/>
      <c r="D45" s="94"/>
      <c r="E45" s="67"/>
      <c r="F45" s="30" t="s">
        <v>46</v>
      </c>
      <c r="G45" s="94"/>
      <c r="H45" s="97"/>
      <c r="I45" s="98"/>
      <c r="J45" s="99"/>
      <c r="K45" s="100"/>
      <c r="L45" s="88"/>
      <c r="M45" s="88"/>
      <c r="N45" s="88"/>
      <c r="O45" s="163"/>
      <c r="P45" s="28"/>
      <c r="Q45" s="28"/>
      <c r="R45"/>
    </row>
    <row r="46" spans="2:18" ht="14.4" x14ac:dyDescent="0.3">
      <c r="B46" s="92"/>
      <c r="C46" s="92"/>
      <c r="D46" s="94"/>
      <c r="E46" s="67"/>
      <c r="F46" s="30" t="s">
        <v>47</v>
      </c>
      <c r="G46" s="94"/>
      <c r="H46" s="97"/>
      <c r="I46" s="98"/>
      <c r="J46" s="99"/>
      <c r="K46" s="100"/>
      <c r="L46" s="88"/>
      <c r="M46" s="88"/>
      <c r="N46" s="88"/>
      <c r="O46" s="163"/>
      <c r="P46" s="28"/>
      <c r="Q46" s="28"/>
      <c r="R46"/>
    </row>
    <row r="47" spans="2:18" ht="14.4" x14ac:dyDescent="0.3">
      <c r="B47" s="92"/>
      <c r="C47" s="92"/>
      <c r="D47" s="94"/>
      <c r="E47" s="67"/>
      <c r="F47" s="30" t="s">
        <v>48</v>
      </c>
      <c r="G47" s="94"/>
      <c r="H47" s="97"/>
      <c r="I47" s="98"/>
      <c r="J47" s="99"/>
      <c r="K47" s="101"/>
      <c r="L47" s="89"/>
      <c r="M47" s="89"/>
      <c r="N47" s="89"/>
      <c r="O47" s="163"/>
      <c r="P47" s="29"/>
      <c r="Q47" s="29"/>
      <c r="R47"/>
    </row>
    <row r="48" spans="2:18" ht="14.4" x14ac:dyDescent="0.3">
      <c r="B48" s="92">
        <f>+B44+1</f>
        <v>10</v>
      </c>
      <c r="C48" s="92">
        <v>30</v>
      </c>
      <c r="D48" s="94">
        <v>0</v>
      </c>
      <c r="E48" s="67" t="s">
        <v>13</v>
      </c>
      <c r="F48" s="30" t="s">
        <v>45</v>
      </c>
      <c r="G48" s="95">
        <f>COUNTA(F48:F51)</f>
        <v>4</v>
      </c>
      <c r="H48" s="96" t="s">
        <v>20</v>
      </c>
      <c r="I48" s="98">
        <v>45341.59375</v>
      </c>
      <c r="J48" s="99">
        <f>+I48-$J$9</f>
        <v>0.59375</v>
      </c>
      <c r="K48" s="100">
        <f>+($J$12/J48)*100</f>
        <v>64.912280701345921</v>
      </c>
      <c r="L48" s="102">
        <v>3</v>
      </c>
      <c r="M48" s="102">
        <f>IF(G48=4,1.5,0)+IF(G48=3,1.3,0)+IF(G48=2,1,0)</f>
        <v>1.5</v>
      </c>
      <c r="N48" s="88">
        <f>IF(D48=1,1.3,1)</f>
        <v>1</v>
      </c>
      <c r="O48" s="162">
        <f>+C48+(K48*L48*M48*N48)</f>
        <v>322.10526315605659</v>
      </c>
      <c r="P48" s="27"/>
      <c r="Q48" s="27"/>
      <c r="R48"/>
    </row>
    <row r="49" spans="2:18" ht="14.4" x14ac:dyDescent="0.3">
      <c r="B49" s="92"/>
      <c r="C49" s="92"/>
      <c r="D49" s="94"/>
      <c r="E49" s="67"/>
      <c r="F49" s="30" t="s">
        <v>46</v>
      </c>
      <c r="G49" s="94"/>
      <c r="H49" s="97"/>
      <c r="I49" s="98"/>
      <c r="J49" s="99"/>
      <c r="K49" s="100"/>
      <c r="L49" s="88"/>
      <c r="M49" s="88"/>
      <c r="N49" s="88"/>
      <c r="O49" s="163"/>
      <c r="P49" s="28"/>
      <c r="Q49" s="28"/>
      <c r="R49"/>
    </row>
    <row r="50" spans="2:18" ht="13.95" customHeight="1" x14ac:dyDescent="0.3">
      <c r="B50" s="92"/>
      <c r="C50" s="92"/>
      <c r="D50" s="94"/>
      <c r="E50" s="67"/>
      <c r="F50" s="30" t="s">
        <v>47</v>
      </c>
      <c r="G50" s="94"/>
      <c r="H50" s="97"/>
      <c r="I50" s="98"/>
      <c r="J50" s="99"/>
      <c r="K50" s="100"/>
      <c r="L50" s="88"/>
      <c r="M50" s="88"/>
      <c r="N50" s="88"/>
      <c r="O50" s="163"/>
      <c r="P50" s="28"/>
      <c r="Q50" s="28"/>
    </row>
    <row r="51" spans="2:18" ht="13.95" customHeight="1" x14ac:dyDescent="0.3">
      <c r="B51" s="92"/>
      <c r="C51" s="92"/>
      <c r="D51" s="94"/>
      <c r="E51" s="67"/>
      <c r="F51" s="30" t="s">
        <v>48</v>
      </c>
      <c r="G51" s="94"/>
      <c r="H51" s="97"/>
      <c r="I51" s="98"/>
      <c r="J51" s="99"/>
      <c r="K51" s="101"/>
      <c r="L51" s="89"/>
      <c r="M51" s="89"/>
      <c r="N51" s="89"/>
      <c r="O51" s="163"/>
      <c r="P51" s="29"/>
      <c r="Q51" s="29"/>
    </row>
    <row r="52" spans="2:18" ht="13.95" customHeight="1" x14ac:dyDescent="0.3">
      <c r="B52" s="92">
        <f>+B48+1</f>
        <v>11</v>
      </c>
      <c r="C52" s="92">
        <v>28</v>
      </c>
      <c r="D52" s="94">
        <v>0</v>
      </c>
      <c r="E52" s="67" t="s">
        <v>13</v>
      </c>
      <c r="F52" s="30" t="s">
        <v>45</v>
      </c>
      <c r="G52" s="95">
        <f>COUNTA(F52:F55)</f>
        <v>4</v>
      </c>
      <c r="H52" s="96" t="s">
        <v>20</v>
      </c>
      <c r="I52" s="98">
        <v>45341.59375</v>
      </c>
      <c r="J52" s="99">
        <f>+I52-$J$9</f>
        <v>0.59375</v>
      </c>
      <c r="K52" s="100">
        <f>+($J$12/J52)*100</f>
        <v>64.912280701345921</v>
      </c>
      <c r="L52" s="102">
        <v>3</v>
      </c>
      <c r="M52" s="102">
        <f>IF(G52=4,1.5,0)+IF(G52=3,1.3,0)+IF(G52=2,1,0)</f>
        <v>1.5</v>
      </c>
      <c r="N52" s="88">
        <f>IF(D52=1,1.3,1)</f>
        <v>1</v>
      </c>
      <c r="O52" s="162">
        <f>+C52+(K52*L52*M52*N52)</f>
        <v>320.10526315605659</v>
      </c>
      <c r="P52" s="27"/>
      <c r="Q52" s="27"/>
    </row>
    <row r="53" spans="2:18" ht="13.95" customHeight="1" x14ac:dyDescent="0.3">
      <c r="B53" s="92"/>
      <c r="C53" s="92"/>
      <c r="D53" s="94"/>
      <c r="E53" s="67"/>
      <c r="F53" s="30" t="s">
        <v>46</v>
      </c>
      <c r="G53" s="94"/>
      <c r="H53" s="97"/>
      <c r="I53" s="98"/>
      <c r="J53" s="99"/>
      <c r="K53" s="100"/>
      <c r="L53" s="88"/>
      <c r="M53" s="88"/>
      <c r="N53" s="88"/>
      <c r="O53" s="163"/>
      <c r="P53" s="28"/>
      <c r="Q53" s="28"/>
    </row>
    <row r="54" spans="2:18" ht="13.95" customHeight="1" x14ac:dyDescent="0.3">
      <c r="B54" s="92"/>
      <c r="C54" s="92"/>
      <c r="D54" s="94"/>
      <c r="E54" s="67"/>
      <c r="F54" s="30" t="s">
        <v>47</v>
      </c>
      <c r="G54" s="94"/>
      <c r="H54" s="97"/>
      <c r="I54" s="98"/>
      <c r="J54" s="99"/>
      <c r="K54" s="100"/>
      <c r="L54" s="88"/>
      <c r="M54" s="88"/>
      <c r="N54" s="88"/>
      <c r="O54" s="163"/>
      <c r="P54" s="28"/>
      <c r="Q54" s="28"/>
    </row>
    <row r="55" spans="2:18" ht="13.95" customHeight="1" x14ac:dyDescent="0.3">
      <c r="B55" s="92"/>
      <c r="C55" s="92"/>
      <c r="D55" s="94"/>
      <c r="E55" s="67"/>
      <c r="F55" s="30" t="s">
        <v>48</v>
      </c>
      <c r="G55" s="94"/>
      <c r="H55" s="97"/>
      <c r="I55" s="98"/>
      <c r="J55" s="99"/>
      <c r="K55" s="101"/>
      <c r="L55" s="89"/>
      <c r="M55" s="89"/>
      <c r="N55" s="89"/>
      <c r="O55" s="163"/>
      <c r="P55" s="29"/>
      <c r="Q55" s="29"/>
    </row>
    <row r="56" spans="2:18" ht="13.95" customHeight="1" x14ac:dyDescent="0.3">
      <c r="B56" s="92">
        <f>+B52+1</f>
        <v>12</v>
      </c>
      <c r="C56" s="92">
        <v>26</v>
      </c>
      <c r="D56" s="94">
        <v>0</v>
      </c>
      <c r="E56" s="67" t="s">
        <v>13</v>
      </c>
      <c r="F56" s="30" t="s">
        <v>45</v>
      </c>
      <c r="G56" s="95">
        <f>COUNTA(F56:F59)</f>
        <v>4</v>
      </c>
      <c r="H56" s="96" t="s">
        <v>20</v>
      </c>
      <c r="I56" s="98">
        <v>45341.59375</v>
      </c>
      <c r="J56" s="99">
        <f>+I56-$J$9</f>
        <v>0.59375</v>
      </c>
      <c r="K56" s="100">
        <f>+($J$12/J56)*100</f>
        <v>64.912280701345921</v>
      </c>
      <c r="L56" s="102">
        <v>3</v>
      </c>
      <c r="M56" s="102">
        <f>IF(G56=4,1.5,0)+IF(G56=3,1.3,0)+IF(G56=2,1,0)</f>
        <v>1.5</v>
      </c>
      <c r="N56" s="88">
        <f>IF(D56=1,1.3,1)</f>
        <v>1</v>
      </c>
      <c r="O56" s="162">
        <f>+C56+(K56*L56*M56*N56)</f>
        <v>318.10526315605659</v>
      </c>
      <c r="P56" s="27"/>
      <c r="Q56" s="27"/>
    </row>
    <row r="57" spans="2:18" ht="13.95" customHeight="1" x14ac:dyDescent="0.3">
      <c r="B57" s="92"/>
      <c r="C57" s="92"/>
      <c r="D57" s="94"/>
      <c r="E57" s="67"/>
      <c r="F57" s="30" t="s">
        <v>46</v>
      </c>
      <c r="G57" s="94"/>
      <c r="H57" s="97"/>
      <c r="I57" s="98"/>
      <c r="J57" s="99"/>
      <c r="K57" s="100"/>
      <c r="L57" s="88"/>
      <c r="M57" s="88"/>
      <c r="N57" s="88"/>
      <c r="O57" s="163"/>
      <c r="P57" s="28"/>
      <c r="Q57" s="28"/>
    </row>
    <row r="58" spans="2:18" ht="13.95" customHeight="1" x14ac:dyDescent="0.3">
      <c r="B58" s="92"/>
      <c r="C58" s="92"/>
      <c r="D58" s="94"/>
      <c r="E58" s="67"/>
      <c r="F58" s="30" t="s">
        <v>47</v>
      </c>
      <c r="G58" s="94"/>
      <c r="H58" s="97"/>
      <c r="I58" s="98"/>
      <c r="J58" s="99"/>
      <c r="K58" s="100"/>
      <c r="L58" s="88"/>
      <c r="M58" s="88"/>
      <c r="N58" s="88"/>
      <c r="O58" s="163"/>
      <c r="P58" s="28"/>
      <c r="Q58" s="28"/>
    </row>
    <row r="59" spans="2:18" ht="13.95" customHeight="1" x14ac:dyDescent="0.3">
      <c r="B59" s="92"/>
      <c r="C59" s="92"/>
      <c r="D59" s="94"/>
      <c r="E59" s="67"/>
      <c r="F59" s="30" t="s">
        <v>48</v>
      </c>
      <c r="G59" s="94"/>
      <c r="H59" s="97"/>
      <c r="I59" s="98"/>
      <c r="J59" s="99"/>
      <c r="K59" s="101"/>
      <c r="L59" s="89"/>
      <c r="M59" s="89"/>
      <c r="N59" s="89"/>
      <c r="O59" s="163"/>
      <c r="P59" s="29"/>
      <c r="Q59" s="29"/>
    </row>
    <row r="60" spans="2:18" ht="13.95" customHeight="1" x14ac:dyDescent="0.3">
      <c r="B60" s="92">
        <f>+B56+1</f>
        <v>13</v>
      </c>
      <c r="C60" s="92">
        <v>24</v>
      </c>
      <c r="D60" s="94">
        <v>0</v>
      </c>
      <c r="E60" s="67" t="s">
        <v>13</v>
      </c>
      <c r="F60" s="30" t="s">
        <v>45</v>
      </c>
      <c r="G60" s="95">
        <f>COUNTA(F60:F63)</f>
        <v>4</v>
      </c>
      <c r="H60" s="96" t="s">
        <v>20</v>
      </c>
      <c r="I60" s="98">
        <v>45341.59375</v>
      </c>
      <c r="J60" s="99">
        <f>+I60-$J$9</f>
        <v>0.59375</v>
      </c>
      <c r="K60" s="100">
        <f>+($J$12/J60)*100</f>
        <v>64.912280701345921</v>
      </c>
      <c r="L60" s="102">
        <v>3</v>
      </c>
      <c r="M60" s="102">
        <f>IF(G60=4,1.5,0)+IF(G60=3,1.3,0)+IF(G60=2,1,0)</f>
        <v>1.5</v>
      </c>
      <c r="N60" s="88">
        <f>IF(D60=1,1.3,1)</f>
        <v>1</v>
      </c>
      <c r="O60" s="162">
        <f>+C60+(K60*L60*M60*N60)</f>
        <v>316.10526315605659</v>
      </c>
      <c r="P60" s="27"/>
      <c r="Q60" s="27"/>
    </row>
    <row r="61" spans="2:18" ht="13.95" customHeight="1" x14ac:dyDescent="0.3">
      <c r="B61" s="92"/>
      <c r="C61" s="92"/>
      <c r="D61" s="94"/>
      <c r="E61" s="67"/>
      <c r="F61" s="30" t="s">
        <v>46</v>
      </c>
      <c r="G61" s="94"/>
      <c r="H61" s="97"/>
      <c r="I61" s="98"/>
      <c r="J61" s="99"/>
      <c r="K61" s="100"/>
      <c r="L61" s="88"/>
      <c r="M61" s="88"/>
      <c r="N61" s="88"/>
      <c r="O61" s="163"/>
      <c r="P61" s="28"/>
      <c r="Q61" s="28"/>
    </row>
    <row r="62" spans="2:18" ht="13.95" customHeight="1" x14ac:dyDescent="0.3">
      <c r="B62" s="92"/>
      <c r="C62" s="92"/>
      <c r="D62" s="94"/>
      <c r="E62" s="67"/>
      <c r="F62" s="30" t="s">
        <v>47</v>
      </c>
      <c r="G62" s="94"/>
      <c r="H62" s="97"/>
      <c r="I62" s="98"/>
      <c r="J62" s="99"/>
      <c r="K62" s="100"/>
      <c r="L62" s="88"/>
      <c r="M62" s="88"/>
      <c r="N62" s="88"/>
      <c r="O62" s="163"/>
      <c r="P62" s="28"/>
      <c r="Q62" s="28"/>
    </row>
    <row r="63" spans="2:18" ht="13.95" customHeight="1" x14ac:dyDescent="0.3">
      <c r="B63" s="92"/>
      <c r="C63" s="92"/>
      <c r="D63" s="94"/>
      <c r="E63" s="67"/>
      <c r="F63" s="30" t="s">
        <v>48</v>
      </c>
      <c r="G63" s="94"/>
      <c r="H63" s="97"/>
      <c r="I63" s="98"/>
      <c r="J63" s="99"/>
      <c r="K63" s="101"/>
      <c r="L63" s="89"/>
      <c r="M63" s="89"/>
      <c r="N63" s="89"/>
      <c r="O63" s="163"/>
      <c r="P63" s="29"/>
      <c r="Q63" s="29"/>
    </row>
    <row r="64" spans="2:18" ht="13.95" customHeight="1" x14ac:dyDescent="0.3">
      <c r="B64" s="92">
        <f>+B60+1</f>
        <v>14</v>
      </c>
      <c r="C64" s="92">
        <v>22</v>
      </c>
      <c r="D64" s="94">
        <v>0</v>
      </c>
      <c r="E64" s="67" t="s">
        <v>13</v>
      </c>
      <c r="F64" s="30" t="s">
        <v>45</v>
      </c>
      <c r="G64" s="95">
        <f>COUNTA(F64:F67)</f>
        <v>4</v>
      </c>
      <c r="H64" s="96" t="s">
        <v>20</v>
      </c>
      <c r="I64" s="98">
        <v>45341.59375</v>
      </c>
      <c r="J64" s="99">
        <f>+I64-$J$9</f>
        <v>0.59375</v>
      </c>
      <c r="K64" s="100">
        <f>+($J$12/J64)*100</f>
        <v>64.912280701345921</v>
      </c>
      <c r="L64" s="102">
        <v>3</v>
      </c>
      <c r="M64" s="102">
        <f>IF(G64=4,1.5,0)+IF(G64=3,1.3,0)+IF(G64=2,1,0)</f>
        <v>1.5</v>
      </c>
      <c r="N64" s="88">
        <f>IF(D64=1,1.3,1)</f>
        <v>1</v>
      </c>
      <c r="O64" s="162">
        <f>+C64+(K64*L64*M64*N64)</f>
        <v>314.10526315605659</v>
      </c>
      <c r="P64" s="27"/>
      <c r="Q64" s="27"/>
    </row>
    <row r="65" spans="2:17" ht="13.95" customHeight="1" x14ac:dyDescent="0.3">
      <c r="B65" s="92"/>
      <c r="C65" s="92"/>
      <c r="D65" s="94"/>
      <c r="E65" s="67"/>
      <c r="F65" s="30" t="s">
        <v>46</v>
      </c>
      <c r="G65" s="94"/>
      <c r="H65" s="97"/>
      <c r="I65" s="98"/>
      <c r="J65" s="99"/>
      <c r="K65" s="100"/>
      <c r="L65" s="88"/>
      <c r="M65" s="88"/>
      <c r="N65" s="88"/>
      <c r="O65" s="163"/>
      <c r="P65" s="28"/>
      <c r="Q65" s="28"/>
    </row>
    <row r="66" spans="2:17" ht="13.95" customHeight="1" x14ac:dyDescent="0.3">
      <c r="B66" s="92"/>
      <c r="C66" s="92"/>
      <c r="D66" s="94"/>
      <c r="E66" s="67"/>
      <c r="F66" s="30" t="s">
        <v>47</v>
      </c>
      <c r="G66" s="94"/>
      <c r="H66" s="97"/>
      <c r="I66" s="98"/>
      <c r="J66" s="99"/>
      <c r="K66" s="100"/>
      <c r="L66" s="88"/>
      <c r="M66" s="88"/>
      <c r="N66" s="88"/>
      <c r="O66" s="163"/>
      <c r="P66" s="28"/>
      <c r="Q66" s="28"/>
    </row>
    <row r="67" spans="2:17" ht="13.95" customHeight="1" x14ac:dyDescent="0.3">
      <c r="B67" s="92"/>
      <c r="C67" s="92"/>
      <c r="D67" s="94"/>
      <c r="E67" s="67"/>
      <c r="F67" s="30" t="s">
        <v>48</v>
      </c>
      <c r="G67" s="94"/>
      <c r="H67" s="97"/>
      <c r="I67" s="98"/>
      <c r="J67" s="99"/>
      <c r="K67" s="101"/>
      <c r="L67" s="89"/>
      <c r="M67" s="89"/>
      <c r="N67" s="89"/>
      <c r="O67" s="163"/>
      <c r="P67" s="29"/>
      <c r="Q67" s="29"/>
    </row>
    <row r="68" spans="2:17" ht="13.95" customHeight="1" x14ac:dyDescent="0.3">
      <c r="B68" s="92">
        <f>+B64+1</f>
        <v>15</v>
      </c>
      <c r="C68" s="93">
        <v>20</v>
      </c>
      <c r="D68" s="94">
        <v>0</v>
      </c>
      <c r="E68" s="67" t="s">
        <v>13</v>
      </c>
      <c r="F68" s="30" t="s">
        <v>45</v>
      </c>
      <c r="G68" s="95">
        <f>COUNTA(F68:F71)</f>
        <v>4</v>
      </c>
      <c r="H68" s="96" t="s">
        <v>20</v>
      </c>
      <c r="I68" s="98">
        <v>45341.59375</v>
      </c>
      <c r="J68" s="99">
        <f>+I68-$J$9</f>
        <v>0.59375</v>
      </c>
      <c r="K68" s="100">
        <f>+($J$12/J68)*100</f>
        <v>64.912280701345921</v>
      </c>
      <c r="L68" s="102">
        <v>3</v>
      </c>
      <c r="M68" s="102">
        <f>IF(G68=4,1.5,0)+IF(G68=3,1.3,0)+IF(G68=2,1,0)</f>
        <v>1.5</v>
      </c>
      <c r="N68" s="88">
        <f>IF(D68=1,1.3,1)</f>
        <v>1</v>
      </c>
      <c r="O68" s="162">
        <f>+C68+(K68*L68*M68*N68)</f>
        <v>312.10526315605659</v>
      </c>
      <c r="P68" s="27"/>
      <c r="Q68" s="27"/>
    </row>
    <row r="69" spans="2:17" ht="13.95" customHeight="1" x14ac:dyDescent="0.3">
      <c r="B69" s="92"/>
      <c r="C69" s="93"/>
      <c r="D69" s="94"/>
      <c r="E69" s="67"/>
      <c r="F69" s="30" t="s">
        <v>46</v>
      </c>
      <c r="G69" s="94"/>
      <c r="H69" s="97"/>
      <c r="I69" s="98"/>
      <c r="J69" s="99"/>
      <c r="K69" s="100"/>
      <c r="L69" s="88"/>
      <c r="M69" s="88"/>
      <c r="N69" s="88"/>
      <c r="O69" s="163"/>
      <c r="P69" s="28"/>
      <c r="Q69" s="28"/>
    </row>
    <row r="70" spans="2:17" ht="13.95" customHeight="1" x14ac:dyDescent="0.3">
      <c r="B70" s="92"/>
      <c r="C70" s="93"/>
      <c r="D70" s="94"/>
      <c r="E70" s="67"/>
      <c r="F70" s="30" t="s">
        <v>47</v>
      </c>
      <c r="G70" s="94"/>
      <c r="H70" s="97"/>
      <c r="I70" s="98"/>
      <c r="J70" s="99"/>
      <c r="K70" s="100"/>
      <c r="L70" s="88"/>
      <c r="M70" s="88"/>
      <c r="N70" s="88"/>
      <c r="O70" s="163"/>
      <c r="P70" s="28"/>
      <c r="Q70" s="28"/>
    </row>
    <row r="71" spans="2:17" ht="13.95" customHeight="1" x14ac:dyDescent="0.3">
      <c r="B71" s="92"/>
      <c r="C71" s="93"/>
      <c r="D71" s="94"/>
      <c r="E71" s="67"/>
      <c r="F71" s="30" t="s">
        <v>48</v>
      </c>
      <c r="G71" s="94"/>
      <c r="H71" s="97"/>
      <c r="I71" s="98"/>
      <c r="J71" s="99"/>
      <c r="K71" s="101"/>
      <c r="L71" s="89"/>
      <c r="M71" s="89"/>
      <c r="N71" s="89"/>
      <c r="O71" s="163"/>
      <c r="P71" s="29"/>
      <c r="Q71" s="29"/>
    </row>
    <row r="72" spans="2:17" ht="13.95" customHeight="1" x14ac:dyDescent="0.3">
      <c r="B72" s="92">
        <f>+B68+1</f>
        <v>16</v>
      </c>
      <c r="C72" s="93">
        <v>18</v>
      </c>
      <c r="D72" s="94">
        <v>0</v>
      </c>
      <c r="E72" s="67" t="s">
        <v>13</v>
      </c>
      <c r="F72" s="30" t="s">
        <v>45</v>
      </c>
      <c r="G72" s="95">
        <f>COUNTA(F72:F75)</f>
        <v>4</v>
      </c>
      <c r="H72" s="96" t="s">
        <v>20</v>
      </c>
      <c r="I72" s="98">
        <v>45341.59375</v>
      </c>
      <c r="J72" s="99">
        <f>+I72-$J$9</f>
        <v>0.59375</v>
      </c>
      <c r="K72" s="100">
        <f>+($J$12/J72)*100</f>
        <v>64.912280701345921</v>
      </c>
      <c r="L72" s="102">
        <v>3</v>
      </c>
      <c r="M72" s="102">
        <f>IF(G72=4,1.5,0)+IF(G72=3,1.3,0)+IF(G72=2,1,0)</f>
        <v>1.5</v>
      </c>
      <c r="N72" s="88">
        <f>IF(D72=1,1.3,1)</f>
        <v>1</v>
      </c>
      <c r="O72" s="162">
        <f>+C72+(K72*L72*M72*N72)</f>
        <v>310.10526315605659</v>
      </c>
      <c r="P72" s="27"/>
      <c r="Q72" s="27"/>
    </row>
    <row r="73" spans="2:17" ht="13.95" customHeight="1" x14ac:dyDescent="0.3">
      <c r="B73" s="92"/>
      <c r="C73" s="93"/>
      <c r="D73" s="94"/>
      <c r="E73" s="67"/>
      <c r="F73" s="30" t="s">
        <v>46</v>
      </c>
      <c r="G73" s="94"/>
      <c r="H73" s="97"/>
      <c r="I73" s="98"/>
      <c r="J73" s="99"/>
      <c r="K73" s="100"/>
      <c r="L73" s="88"/>
      <c r="M73" s="88"/>
      <c r="N73" s="88"/>
      <c r="O73" s="163"/>
      <c r="P73" s="28"/>
      <c r="Q73" s="28"/>
    </row>
    <row r="74" spans="2:17" ht="13.95" customHeight="1" x14ac:dyDescent="0.3">
      <c r="B74" s="92"/>
      <c r="C74" s="93"/>
      <c r="D74" s="94"/>
      <c r="E74" s="67"/>
      <c r="F74" s="30" t="s">
        <v>47</v>
      </c>
      <c r="G74" s="94"/>
      <c r="H74" s="97"/>
      <c r="I74" s="98"/>
      <c r="J74" s="99"/>
      <c r="K74" s="100"/>
      <c r="L74" s="88"/>
      <c r="M74" s="88"/>
      <c r="N74" s="88"/>
      <c r="O74" s="163"/>
      <c r="P74" s="28"/>
      <c r="Q74" s="28"/>
    </row>
    <row r="75" spans="2:17" ht="13.95" customHeight="1" x14ac:dyDescent="0.3">
      <c r="B75" s="92"/>
      <c r="C75" s="93"/>
      <c r="D75" s="94"/>
      <c r="E75" s="67"/>
      <c r="F75" s="30" t="s">
        <v>48</v>
      </c>
      <c r="G75" s="94"/>
      <c r="H75" s="97"/>
      <c r="I75" s="98"/>
      <c r="J75" s="99"/>
      <c r="K75" s="101"/>
      <c r="L75" s="89"/>
      <c r="M75" s="89"/>
      <c r="N75" s="89"/>
      <c r="O75" s="163"/>
      <c r="P75" s="29"/>
      <c r="Q75" s="29"/>
    </row>
    <row r="76" spans="2:17" ht="13.95" customHeight="1" x14ac:dyDescent="0.3">
      <c r="B76" s="92">
        <f>+B72+1</f>
        <v>17</v>
      </c>
      <c r="C76" s="93">
        <v>16</v>
      </c>
      <c r="D76" s="94">
        <v>0</v>
      </c>
      <c r="E76" s="67" t="s">
        <v>13</v>
      </c>
      <c r="F76" s="30" t="s">
        <v>45</v>
      </c>
      <c r="G76" s="95">
        <f>COUNTA(F76:F79)</f>
        <v>4</v>
      </c>
      <c r="H76" s="96" t="s">
        <v>20</v>
      </c>
      <c r="I76" s="98">
        <v>45341.59375</v>
      </c>
      <c r="J76" s="99">
        <f>+I76-$J$9</f>
        <v>0.59375</v>
      </c>
      <c r="K76" s="100">
        <f>+($J$12/J76)*100</f>
        <v>64.912280701345921</v>
      </c>
      <c r="L76" s="102">
        <v>3</v>
      </c>
      <c r="M76" s="102">
        <f>IF(G76=4,1.5,0)+IF(G76=3,1.3,0)+IF(G76=2,1,0)</f>
        <v>1.5</v>
      </c>
      <c r="N76" s="88">
        <f>IF(D76=1,1.3,1)</f>
        <v>1</v>
      </c>
      <c r="O76" s="162">
        <f>+C76+(K76*L76*M76*N76)</f>
        <v>308.10526315605659</v>
      </c>
      <c r="P76" s="27"/>
      <c r="Q76" s="27"/>
    </row>
    <row r="77" spans="2:17" ht="13.95" customHeight="1" x14ac:dyDescent="0.3">
      <c r="B77" s="92"/>
      <c r="C77" s="93"/>
      <c r="D77" s="94"/>
      <c r="E77" s="67"/>
      <c r="F77" s="30" t="s">
        <v>46</v>
      </c>
      <c r="G77" s="94"/>
      <c r="H77" s="97"/>
      <c r="I77" s="98"/>
      <c r="J77" s="99"/>
      <c r="K77" s="100"/>
      <c r="L77" s="88"/>
      <c r="M77" s="88"/>
      <c r="N77" s="88"/>
      <c r="O77" s="163"/>
      <c r="P77" s="28"/>
      <c r="Q77" s="28"/>
    </row>
    <row r="78" spans="2:17" ht="13.95" customHeight="1" x14ac:dyDescent="0.3">
      <c r="B78" s="92"/>
      <c r="C78" s="93"/>
      <c r="D78" s="94"/>
      <c r="E78" s="67"/>
      <c r="F78" s="30" t="s">
        <v>47</v>
      </c>
      <c r="G78" s="94"/>
      <c r="H78" s="97"/>
      <c r="I78" s="98"/>
      <c r="J78" s="99"/>
      <c r="K78" s="100"/>
      <c r="L78" s="88"/>
      <c r="M78" s="88"/>
      <c r="N78" s="88"/>
      <c r="O78" s="163"/>
      <c r="P78" s="28"/>
      <c r="Q78" s="28"/>
    </row>
    <row r="79" spans="2:17" ht="13.95" customHeight="1" x14ac:dyDescent="0.3">
      <c r="B79" s="92"/>
      <c r="C79" s="93"/>
      <c r="D79" s="94"/>
      <c r="E79" s="67"/>
      <c r="F79" s="30" t="s">
        <v>48</v>
      </c>
      <c r="G79" s="94"/>
      <c r="H79" s="97"/>
      <c r="I79" s="98"/>
      <c r="J79" s="99"/>
      <c r="K79" s="101"/>
      <c r="L79" s="89"/>
      <c r="M79" s="89"/>
      <c r="N79" s="89"/>
      <c r="O79" s="163"/>
      <c r="P79" s="29"/>
      <c r="Q79" s="29"/>
    </row>
    <row r="80" spans="2:17" ht="13.95" customHeight="1" x14ac:dyDescent="0.3">
      <c r="B80" s="92">
        <f>+B76+1</f>
        <v>18</v>
      </c>
      <c r="C80" s="93">
        <v>14</v>
      </c>
      <c r="D80" s="94">
        <v>0</v>
      </c>
      <c r="E80" s="67" t="s">
        <v>13</v>
      </c>
      <c r="F80" s="30" t="s">
        <v>45</v>
      </c>
      <c r="G80" s="95">
        <f>COUNTA(F80:F83)</f>
        <v>4</v>
      </c>
      <c r="H80" s="96" t="s">
        <v>20</v>
      </c>
      <c r="I80" s="98">
        <v>45341.59375</v>
      </c>
      <c r="J80" s="99">
        <f>+I80-$J$9</f>
        <v>0.59375</v>
      </c>
      <c r="K80" s="100">
        <f>+($J$12/J80)*100</f>
        <v>64.912280701345921</v>
      </c>
      <c r="L80" s="102">
        <v>3</v>
      </c>
      <c r="M80" s="102">
        <f>IF(G80=4,1.5,0)+IF(G80=3,1.3,0)+IF(G80=2,1,0)</f>
        <v>1.5</v>
      </c>
      <c r="N80" s="88">
        <f>IF(D80=1,1.3,1)</f>
        <v>1</v>
      </c>
      <c r="O80" s="162">
        <f>+C80+(K80*L80*M80*N80)</f>
        <v>306.10526315605659</v>
      </c>
      <c r="P80" s="27"/>
      <c r="Q80" s="27"/>
    </row>
    <row r="81" spans="2:17" ht="13.95" customHeight="1" x14ac:dyDescent="0.3">
      <c r="B81" s="92"/>
      <c r="C81" s="93"/>
      <c r="D81" s="94"/>
      <c r="E81" s="67"/>
      <c r="F81" s="30" t="s">
        <v>46</v>
      </c>
      <c r="G81" s="94"/>
      <c r="H81" s="97"/>
      <c r="I81" s="98"/>
      <c r="J81" s="99"/>
      <c r="K81" s="100"/>
      <c r="L81" s="88"/>
      <c r="M81" s="88"/>
      <c r="N81" s="88"/>
      <c r="O81" s="163"/>
      <c r="P81" s="28"/>
      <c r="Q81" s="28"/>
    </row>
    <row r="82" spans="2:17" ht="13.95" customHeight="1" x14ac:dyDescent="0.3">
      <c r="B82" s="92"/>
      <c r="C82" s="93"/>
      <c r="D82" s="94"/>
      <c r="E82" s="67"/>
      <c r="F82" s="30" t="s">
        <v>47</v>
      </c>
      <c r="G82" s="94"/>
      <c r="H82" s="97"/>
      <c r="I82" s="98"/>
      <c r="J82" s="99"/>
      <c r="K82" s="100"/>
      <c r="L82" s="88"/>
      <c r="M82" s="88"/>
      <c r="N82" s="88"/>
      <c r="O82" s="163"/>
      <c r="P82" s="28"/>
      <c r="Q82" s="28"/>
    </row>
    <row r="83" spans="2:17" ht="13.95" customHeight="1" x14ac:dyDescent="0.3">
      <c r="B83" s="92"/>
      <c r="C83" s="93"/>
      <c r="D83" s="94"/>
      <c r="E83" s="67"/>
      <c r="F83" s="30" t="s">
        <v>48</v>
      </c>
      <c r="G83" s="94"/>
      <c r="H83" s="97"/>
      <c r="I83" s="98"/>
      <c r="J83" s="99"/>
      <c r="K83" s="101"/>
      <c r="L83" s="89"/>
      <c r="M83" s="89"/>
      <c r="N83" s="89"/>
      <c r="O83" s="163"/>
      <c r="P83" s="29"/>
      <c r="Q83" s="29"/>
    </row>
    <row r="84" spans="2:17" ht="13.95" customHeight="1" x14ac:dyDescent="0.3">
      <c r="B84" s="92">
        <f>+B80+1</f>
        <v>19</v>
      </c>
      <c r="C84" s="93">
        <v>12</v>
      </c>
      <c r="D84" s="94">
        <v>0</v>
      </c>
      <c r="E84" s="67" t="s">
        <v>13</v>
      </c>
      <c r="F84" s="30" t="s">
        <v>45</v>
      </c>
      <c r="G84" s="95">
        <f>COUNTA(F84:F87)</f>
        <v>4</v>
      </c>
      <c r="H84" s="96" t="s">
        <v>20</v>
      </c>
      <c r="I84" s="98">
        <v>45341.59375</v>
      </c>
      <c r="J84" s="99">
        <f>+I84-$J$9</f>
        <v>0.59375</v>
      </c>
      <c r="K84" s="100">
        <f>+($J$12/J84)*100</f>
        <v>64.912280701345921</v>
      </c>
      <c r="L84" s="102">
        <v>3</v>
      </c>
      <c r="M84" s="102">
        <f>IF(G84=4,1.5,0)+IF(G84=3,1.3,0)+IF(G84=2,1,0)</f>
        <v>1.5</v>
      </c>
      <c r="N84" s="88">
        <f>IF(D84=1,1.3,1)</f>
        <v>1</v>
      </c>
      <c r="O84" s="162">
        <f>+C84+(K84*L84*M84*N84)</f>
        <v>304.10526315605659</v>
      </c>
      <c r="P84" s="27"/>
      <c r="Q84" s="27"/>
    </row>
    <row r="85" spans="2:17" ht="13.95" customHeight="1" x14ac:dyDescent="0.3">
      <c r="B85" s="92"/>
      <c r="C85" s="93"/>
      <c r="D85" s="94"/>
      <c r="E85" s="67"/>
      <c r="F85" s="30" t="s">
        <v>46</v>
      </c>
      <c r="G85" s="94"/>
      <c r="H85" s="97"/>
      <c r="I85" s="98"/>
      <c r="J85" s="99"/>
      <c r="K85" s="100"/>
      <c r="L85" s="88"/>
      <c r="M85" s="88"/>
      <c r="N85" s="88"/>
      <c r="O85" s="163"/>
      <c r="P85" s="28"/>
      <c r="Q85" s="28"/>
    </row>
    <row r="86" spans="2:17" ht="13.95" customHeight="1" x14ac:dyDescent="0.3">
      <c r="B86" s="92"/>
      <c r="C86" s="93"/>
      <c r="D86" s="94"/>
      <c r="E86" s="67"/>
      <c r="F86" s="30" t="s">
        <v>47</v>
      </c>
      <c r="G86" s="94"/>
      <c r="H86" s="97"/>
      <c r="I86" s="98"/>
      <c r="J86" s="99"/>
      <c r="K86" s="100"/>
      <c r="L86" s="88"/>
      <c r="M86" s="88"/>
      <c r="N86" s="88"/>
      <c r="O86" s="163"/>
      <c r="P86" s="28"/>
      <c r="Q86" s="28"/>
    </row>
    <row r="87" spans="2:17" ht="13.95" customHeight="1" x14ac:dyDescent="0.3">
      <c r="B87" s="92"/>
      <c r="C87" s="93"/>
      <c r="D87" s="94"/>
      <c r="E87" s="67"/>
      <c r="F87" s="30" t="s">
        <v>48</v>
      </c>
      <c r="G87" s="94"/>
      <c r="H87" s="97"/>
      <c r="I87" s="98"/>
      <c r="J87" s="99"/>
      <c r="K87" s="101"/>
      <c r="L87" s="89"/>
      <c r="M87" s="89"/>
      <c r="N87" s="89"/>
      <c r="O87" s="163"/>
      <c r="P87" s="29"/>
      <c r="Q87" s="29"/>
    </row>
    <row r="88" spans="2:17" ht="13.95" customHeight="1" x14ac:dyDescent="0.3">
      <c r="B88" s="92">
        <f>+B84+1</f>
        <v>20</v>
      </c>
      <c r="C88" s="93">
        <v>10</v>
      </c>
      <c r="D88" s="94">
        <v>0</v>
      </c>
      <c r="E88" s="67" t="s">
        <v>13</v>
      </c>
      <c r="F88" s="30" t="s">
        <v>45</v>
      </c>
      <c r="G88" s="95">
        <f>COUNTA(F88:F91)</f>
        <v>4</v>
      </c>
      <c r="H88" s="96" t="s">
        <v>20</v>
      </c>
      <c r="I88" s="98">
        <v>45341.59375</v>
      </c>
      <c r="J88" s="99">
        <f>+I88-$J$9</f>
        <v>0.59375</v>
      </c>
      <c r="K88" s="100">
        <f>+($J$12/J88)*100</f>
        <v>64.912280701345921</v>
      </c>
      <c r="L88" s="102">
        <v>3</v>
      </c>
      <c r="M88" s="102">
        <f>IF(G88=4,1.5,0)+IF(G88=3,1.3,0)+IF(G88=2,1,0)</f>
        <v>1.5</v>
      </c>
      <c r="N88" s="88">
        <f>IF(D88=1,1.3,1)</f>
        <v>1</v>
      </c>
      <c r="O88" s="162">
        <f>+C88+(K88*L88*M88*N88)</f>
        <v>302.10526315605659</v>
      </c>
      <c r="P88" s="27"/>
      <c r="Q88" s="27"/>
    </row>
    <row r="89" spans="2:17" ht="13.95" customHeight="1" x14ac:dyDescent="0.3">
      <c r="B89" s="92"/>
      <c r="C89" s="93"/>
      <c r="D89" s="94"/>
      <c r="E89" s="67"/>
      <c r="F89" s="30" t="s">
        <v>46</v>
      </c>
      <c r="G89" s="94"/>
      <c r="H89" s="97"/>
      <c r="I89" s="98"/>
      <c r="J89" s="99"/>
      <c r="K89" s="100"/>
      <c r="L89" s="88"/>
      <c r="M89" s="88"/>
      <c r="N89" s="88"/>
      <c r="O89" s="163"/>
      <c r="P89" s="28"/>
      <c r="Q89" s="28"/>
    </row>
    <row r="90" spans="2:17" ht="13.95" customHeight="1" x14ac:dyDescent="0.3">
      <c r="B90" s="92"/>
      <c r="C90" s="93"/>
      <c r="D90" s="94"/>
      <c r="E90" s="67"/>
      <c r="F90" s="30" t="s">
        <v>47</v>
      </c>
      <c r="G90" s="94"/>
      <c r="H90" s="97"/>
      <c r="I90" s="98"/>
      <c r="J90" s="99"/>
      <c r="K90" s="100"/>
      <c r="L90" s="88"/>
      <c r="M90" s="88"/>
      <c r="N90" s="88"/>
      <c r="O90" s="163"/>
      <c r="P90" s="28"/>
      <c r="Q90" s="28"/>
    </row>
    <row r="91" spans="2:17" ht="13.95" customHeight="1" x14ac:dyDescent="0.3">
      <c r="B91" s="92"/>
      <c r="C91" s="93"/>
      <c r="D91" s="94"/>
      <c r="E91" s="67"/>
      <c r="F91" s="30" t="s">
        <v>48</v>
      </c>
      <c r="G91" s="94"/>
      <c r="H91" s="97"/>
      <c r="I91" s="98"/>
      <c r="J91" s="99"/>
      <c r="K91" s="101"/>
      <c r="L91" s="89"/>
      <c r="M91" s="89"/>
      <c r="N91" s="89"/>
      <c r="O91" s="163"/>
      <c r="P91" s="29"/>
      <c r="Q91" s="29"/>
    </row>
  </sheetData>
  <mergeCells count="241">
    <mergeCell ref="L88:L91"/>
    <mergeCell ref="M88:M91"/>
    <mergeCell ref="N88:N91"/>
    <mergeCell ref="O88:O91"/>
    <mergeCell ref="N84:N87"/>
    <mergeCell ref="O84:O87"/>
    <mergeCell ref="B88:B91"/>
    <mergeCell ref="C88:C91"/>
    <mergeCell ref="D88:D91"/>
    <mergeCell ref="G88:G91"/>
    <mergeCell ref="H88:H91"/>
    <mergeCell ref="I88:I91"/>
    <mergeCell ref="J88:J91"/>
    <mergeCell ref="K88:K91"/>
    <mergeCell ref="K76:K79"/>
    <mergeCell ref="L76:L79"/>
    <mergeCell ref="J84:J87"/>
    <mergeCell ref="K84:K87"/>
    <mergeCell ref="L84:L87"/>
    <mergeCell ref="M84:M87"/>
    <mergeCell ref="C76:C79"/>
    <mergeCell ref="D76:D79"/>
    <mergeCell ref="G76:G79"/>
    <mergeCell ref="H76:H79"/>
    <mergeCell ref="I76:I79"/>
    <mergeCell ref="J76:J79"/>
    <mergeCell ref="J80:J83"/>
    <mergeCell ref="K80:K83"/>
    <mergeCell ref="L80:L83"/>
    <mergeCell ref="M80:M83"/>
    <mergeCell ref="N80:N83"/>
    <mergeCell ref="O80:O83"/>
    <mergeCell ref="I68:I71"/>
    <mergeCell ref="M76:M79"/>
    <mergeCell ref="N76:N79"/>
    <mergeCell ref="O76:O79"/>
    <mergeCell ref="B80:B83"/>
    <mergeCell ref="C80:C83"/>
    <mergeCell ref="D80:D83"/>
    <mergeCell ref="G80:G83"/>
    <mergeCell ref="H80:H83"/>
    <mergeCell ref="I80:I83"/>
    <mergeCell ref="J72:J75"/>
    <mergeCell ref="K72:K75"/>
    <mergeCell ref="L72:L75"/>
    <mergeCell ref="M72:M75"/>
    <mergeCell ref="N72:N75"/>
    <mergeCell ref="O72:O75"/>
    <mergeCell ref="L68:L71"/>
    <mergeCell ref="M68:M71"/>
    <mergeCell ref="N68:N71"/>
    <mergeCell ref="O68:O71"/>
    <mergeCell ref="B72:B75"/>
    <mergeCell ref="C72:C75"/>
    <mergeCell ref="D72:D75"/>
    <mergeCell ref="G72:G75"/>
    <mergeCell ref="H72:H75"/>
    <mergeCell ref="I72:I75"/>
    <mergeCell ref="C60:C63"/>
    <mergeCell ref="D60:D63"/>
    <mergeCell ref="G60:G63"/>
    <mergeCell ref="H60:H63"/>
    <mergeCell ref="J68:J71"/>
    <mergeCell ref="K68:K71"/>
    <mergeCell ref="C68:C71"/>
    <mergeCell ref="D68:D71"/>
    <mergeCell ref="G68:G71"/>
    <mergeCell ref="H68:H71"/>
    <mergeCell ref="J64:J67"/>
    <mergeCell ref="K64:K67"/>
    <mergeCell ref="L64:L67"/>
    <mergeCell ref="M64:M67"/>
    <mergeCell ref="N64:N67"/>
    <mergeCell ref="O64:O67"/>
    <mergeCell ref="B64:B67"/>
    <mergeCell ref="C64:C67"/>
    <mergeCell ref="D64:D67"/>
    <mergeCell ref="G64:G67"/>
    <mergeCell ref="H64:H67"/>
    <mergeCell ref="I64:I67"/>
    <mergeCell ref="N56:N59"/>
    <mergeCell ref="O56:O59"/>
    <mergeCell ref="I60:I63"/>
    <mergeCell ref="J60:J63"/>
    <mergeCell ref="K60:K63"/>
    <mergeCell ref="L60:L63"/>
    <mergeCell ref="M60:M63"/>
    <mergeCell ref="N60:N63"/>
    <mergeCell ref="O60:O63"/>
    <mergeCell ref="M52:M55"/>
    <mergeCell ref="N52:N55"/>
    <mergeCell ref="O52:O55"/>
    <mergeCell ref="G56:G59"/>
    <mergeCell ref="H56:H59"/>
    <mergeCell ref="I56:I59"/>
    <mergeCell ref="J56:J59"/>
    <mergeCell ref="K56:K59"/>
    <mergeCell ref="L56:L59"/>
    <mergeCell ref="M56:M59"/>
    <mergeCell ref="O48:O51"/>
    <mergeCell ref="B52:B55"/>
    <mergeCell ref="C52:C55"/>
    <mergeCell ref="D52:D55"/>
    <mergeCell ref="G52:G55"/>
    <mergeCell ref="H52:H55"/>
    <mergeCell ref="I52:I55"/>
    <mergeCell ref="J52:J55"/>
    <mergeCell ref="K52:K55"/>
    <mergeCell ref="L52:L55"/>
    <mergeCell ref="K48:K51"/>
    <mergeCell ref="L48:L51"/>
    <mergeCell ref="M48:M51"/>
    <mergeCell ref="N48:N51"/>
    <mergeCell ref="J44:J47"/>
    <mergeCell ref="K44:K47"/>
    <mergeCell ref="L44:L47"/>
    <mergeCell ref="M44:M47"/>
    <mergeCell ref="B36:B39"/>
    <mergeCell ref="N44:N47"/>
    <mergeCell ref="O44:O47"/>
    <mergeCell ref="I44:I47"/>
    <mergeCell ref="C48:C51"/>
    <mergeCell ref="D48:D51"/>
    <mergeCell ref="G48:G51"/>
    <mergeCell ref="H48:H51"/>
    <mergeCell ref="I48:I51"/>
    <mergeCell ref="J48:J51"/>
    <mergeCell ref="N40:N43"/>
    <mergeCell ref="O40:O43"/>
    <mergeCell ref="I36:I39"/>
    <mergeCell ref="J36:J39"/>
    <mergeCell ref="K36:K39"/>
    <mergeCell ref="L36:L39"/>
    <mergeCell ref="M36:M39"/>
    <mergeCell ref="H40:H43"/>
    <mergeCell ref="I40:I43"/>
    <mergeCell ref="J40:J43"/>
    <mergeCell ref="K40:K43"/>
    <mergeCell ref="L40:L43"/>
    <mergeCell ref="M40:M43"/>
    <mergeCell ref="B44:B47"/>
    <mergeCell ref="C44:C47"/>
    <mergeCell ref="D44:D47"/>
    <mergeCell ref="G44:G47"/>
    <mergeCell ref="H44:H47"/>
    <mergeCell ref="O36:O39"/>
    <mergeCell ref="B40:B43"/>
    <mergeCell ref="C40:C43"/>
    <mergeCell ref="D40:D43"/>
    <mergeCell ref="G40:G43"/>
    <mergeCell ref="O32:O35"/>
    <mergeCell ref="I28:I31"/>
    <mergeCell ref="J28:J31"/>
    <mergeCell ref="K28:K31"/>
    <mergeCell ref="L28:L31"/>
    <mergeCell ref="M28:M31"/>
    <mergeCell ref="N28:N31"/>
    <mergeCell ref="I32:I35"/>
    <mergeCell ref="J32:J35"/>
    <mergeCell ref="K32:K35"/>
    <mergeCell ref="L32:L35"/>
    <mergeCell ref="M32:M35"/>
    <mergeCell ref="N32:N35"/>
    <mergeCell ref="N20:N23"/>
    <mergeCell ref="G36:G39"/>
    <mergeCell ref="H36:H39"/>
    <mergeCell ref="N36:N39"/>
    <mergeCell ref="O28:O31"/>
    <mergeCell ref="B32:B35"/>
    <mergeCell ref="C32:C35"/>
    <mergeCell ref="D32:D35"/>
    <mergeCell ref="G32:G35"/>
    <mergeCell ref="H32:H35"/>
    <mergeCell ref="K24:K27"/>
    <mergeCell ref="L24:L27"/>
    <mergeCell ref="M24:M27"/>
    <mergeCell ref="N24:N27"/>
    <mergeCell ref="O24:O27"/>
    <mergeCell ref="I20:I23"/>
    <mergeCell ref="J20:J23"/>
    <mergeCell ref="K20:K23"/>
    <mergeCell ref="L20:L23"/>
    <mergeCell ref="M20:M23"/>
    <mergeCell ref="K16:K19"/>
    <mergeCell ref="L16:L19"/>
    <mergeCell ref="O20:O23"/>
    <mergeCell ref="B24:B27"/>
    <mergeCell ref="C24:C27"/>
    <mergeCell ref="D24:D27"/>
    <mergeCell ref="G24:G27"/>
    <mergeCell ref="H24:H27"/>
    <mergeCell ref="I24:I27"/>
    <mergeCell ref="J24:J27"/>
    <mergeCell ref="B16:B19"/>
    <mergeCell ref="C16:C19"/>
    <mergeCell ref="D16:D19"/>
    <mergeCell ref="G16:G19"/>
    <mergeCell ref="H16:H19"/>
    <mergeCell ref="I16:I19"/>
    <mergeCell ref="B12:B15"/>
    <mergeCell ref="C12:C15"/>
    <mergeCell ref="D12:D15"/>
    <mergeCell ref="G12:G15"/>
    <mergeCell ref="H12:H15"/>
    <mergeCell ref="N12:N15"/>
    <mergeCell ref="M16:M19"/>
    <mergeCell ref="N16:N19"/>
    <mergeCell ref="O16:O19"/>
    <mergeCell ref="I12:I15"/>
    <mergeCell ref="J12:J15"/>
    <mergeCell ref="K12:K15"/>
    <mergeCell ref="L12:L15"/>
    <mergeCell ref="M12:M15"/>
    <mergeCell ref="O12:O15"/>
    <mergeCell ref="J16:J19"/>
    <mergeCell ref="G20:G23"/>
    <mergeCell ref="H20:H23"/>
    <mergeCell ref="C28:C31"/>
    <mergeCell ref="D28:D31"/>
    <mergeCell ref="G28:G31"/>
    <mergeCell ref="H28:H31"/>
    <mergeCell ref="B76:B79"/>
    <mergeCell ref="B84:B87"/>
    <mergeCell ref="C84:C87"/>
    <mergeCell ref="D84:D87"/>
    <mergeCell ref="C20:C23"/>
    <mergeCell ref="D20:D23"/>
    <mergeCell ref="C36:C39"/>
    <mergeCell ref="D36:D39"/>
    <mergeCell ref="B20:B23"/>
    <mergeCell ref="B28:B31"/>
    <mergeCell ref="I10:K10"/>
    <mergeCell ref="G84:G87"/>
    <mergeCell ref="H84:H87"/>
    <mergeCell ref="I84:I87"/>
    <mergeCell ref="B48:B51"/>
    <mergeCell ref="B56:B59"/>
    <mergeCell ref="C56:C59"/>
    <mergeCell ref="D56:D59"/>
    <mergeCell ref="B60:B63"/>
    <mergeCell ref="B68:B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DF81C-85E3-4004-A8F9-CDF64437F4EC}">
  <dimension ref="B1:R91"/>
  <sheetViews>
    <sheetView showGridLines="0" zoomScale="90" zoomScaleNormal="90" workbookViewId="0">
      <selection activeCell="E10" sqref="E10"/>
    </sheetView>
  </sheetViews>
  <sheetFormatPr baseColWidth="10" defaultColWidth="11.44140625" defaultRowHeight="13.8" x14ac:dyDescent="0.3"/>
  <cols>
    <col min="1" max="1" width="2.77734375" style="2" customWidth="1"/>
    <col min="2" max="2" width="12.21875" style="2" customWidth="1"/>
    <col min="3" max="3" width="6.44140625" style="2" bestFit="1" customWidth="1"/>
    <col min="4" max="4" width="12.21875" style="2" customWidth="1"/>
    <col min="5" max="5" width="18.109375" style="1" customWidth="1"/>
    <col min="6" max="6" width="18.44140625" style="1" bestFit="1" customWidth="1"/>
    <col min="7" max="7" width="5.5546875" style="2" bestFit="1" customWidth="1"/>
    <col min="8" max="8" width="8.5546875" style="2" bestFit="1" customWidth="1"/>
    <col min="9" max="10" width="17.21875" style="2" bestFit="1" customWidth="1"/>
    <col min="11" max="11" width="10.33203125" style="2" bestFit="1" customWidth="1"/>
    <col min="12" max="12" width="11.109375" style="2" bestFit="1" customWidth="1"/>
    <col min="13" max="13" width="11.6640625" style="2" bestFit="1" customWidth="1"/>
    <col min="14" max="14" width="12" style="2" bestFit="1" customWidth="1"/>
    <col min="15" max="15" width="9.77734375" style="2" bestFit="1" customWidth="1"/>
    <col min="16" max="16" width="9.77734375" style="2" customWidth="1"/>
    <col min="17" max="17" width="29.77734375" style="2" bestFit="1" customWidth="1"/>
    <col min="18" max="16384" width="11.44140625" style="2"/>
  </cols>
  <sheetData>
    <row r="1" spans="2:18" x14ac:dyDescent="0.3">
      <c r="B1" s="2" t="s">
        <v>44</v>
      </c>
    </row>
    <row r="2" spans="2:18" x14ac:dyDescent="0.3">
      <c r="B2" s="2" t="s">
        <v>49</v>
      </c>
    </row>
    <row r="3" spans="2:18" x14ac:dyDescent="0.3">
      <c r="B3" s="2" t="s">
        <v>50</v>
      </c>
    </row>
    <row r="4" spans="2:18" x14ac:dyDescent="0.3">
      <c r="B4" s="2" t="s">
        <v>51</v>
      </c>
    </row>
    <row r="5" spans="2:18" x14ac:dyDescent="0.3">
      <c r="B5" s="2" t="s">
        <v>52</v>
      </c>
    </row>
    <row r="6" spans="2:18" ht="14.4" thickBot="1" x14ac:dyDescent="0.35"/>
    <row r="7" spans="2:18" ht="14.4" thickBot="1" x14ac:dyDescent="0.35">
      <c r="B7" s="69" t="s">
        <v>36</v>
      </c>
    </row>
    <row r="8" spans="2:18" ht="15" thickBot="1" x14ac:dyDescent="0.35">
      <c r="B8" s="49" t="s">
        <v>32</v>
      </c>
      <c r="D8" s="55" t="s">
        <v>12</v>
      </c>
      <c r="E8" s="66">
        <f>+'Ficha Tecnica'!D5</f>
        <v>0</v>
      </c>
      <c r="R8"/>
    </row>
    <row r="9" spans="2:18" ht="15" thickBot="1" x14ac:dyDescent="0.35">
      <c r="B9" s="51" t="s">
        <v>33</v>
      </c>
      <c r="D9" s="55" t="s">
        <v>34</v>
      </c>
      <c r="E9" s="66" t="s">
        <v>10</v>
      </c>
      <c r="I9" s="56" t="s">
        <v>21</v>
      </c>
      <c r="J9" s="65">
        <v>45341</v>
      </c>
      <c r="R9"/>
    </row>
    <row r="10" spans="2:18" ht="14.4" x14ac:dyDescent="0.3">
      <c r="I10" s="110" t="s">
        <v>18</v>
      </c>
      <c r="J10" s="111"/>
      <c r="K10" s="112"/>
      <c r="R10"/>
    </row>
    <row r="11" spans="2:18" ht="41.4" x14ac:dyDescent="0.3">
      <c r="B11" s="36" t="s">
        <v>17</v>
      </c>
      <c r="C11" s="36" t="s">
        <v>35</v>
      </c>
      <c r="D11" s="36" t="s">
        <v>36</v>
      </c>
      <c r="E11" s="36" t="s">
        <v>13</v>
      </c>
      <c r="F11" s="36" t="s">
        <v>14</v>
      </c>
      <c r="G11" s="57" t="s">
        <v>37</v>
      </c>
      <c r="H11" s="37" t="s">
        <v>19</v>
      </c>
      <c r="I11" s="58" t="s">
        <v>22</v>
      </c>
      <c r="J11" s="57" t="s">
        <v>23</v>
      </c>
      <c r="K11" s="57" t="s">
        <v>38</v>
      </c>
      <c r="L11" s="57" t="s">
        <v>39</v>
      </c>
      <c r="M11" s="57" t="s">
        <v>40</v>
      </c>
      <c r="N11" s="57" t="s">
        <v>41</v>
      </c>
      <c r="O11" s="36" t="s">
        <v>42</v>
      </c>
      <c r="P11" s="68" t="s">
        <v>26</v>
      </c>
      <c r="Q11" s="68" t="s">
        <v>43</v>
      </c>
      <c r="R11"/>
    </row>
    <row r="12" spans="2:18" ht="14.4" x14ac:dyDescent="0.3">
      <c r="B12" s="104">
        <v>1</v>
      </c>
      <c r="C12" s="104">
        <v>100</v>
      </c>
      <c r="D12" s="95">
        <v>1</v>
      </c>
      <c r="E12" s="67" t="s">
        <v>13</v>
      </c>
      <c r="F12" s="30" t="s">
        <v>45</v>
      </c>
      <c r="G12" s="95">
        <f>COUNTA(F12:F15)</f>
        <v>4</v>
      </c>
      <c r="H12" s="96" t="s">
        <v>20</v>
      </c>
      <c r="I12" s="98">
        <v>45341.385416666664</v>
      </c>
      <c r="J12" s="99">
        <f>+I12-J9</f>
        <v>0.38541666666424135</v>
      </c>
      <c r="K12" s="88">
        <f>+(J12/J12)*100</f>
        <v>100</v>
      </c>
      <c r="L12" s="102">
        <v>3</v>
      </c>
      <c r="M12" s="102">
        <f>IF(G12=4,1.5,0)+IF(G12=3,1.3,0)+IF(G12=2,1,0)</f>
        <v>1.5</v>
      </c>
      <c r="N12" s="88">
        <f>IF(D12=1,1.3,1)</f>
        <v>1.3</v>
      </c>
      <c r="O12" s="108">
        <f>+C12+(K12*L12*M12*N12)</f>
        <v>685</v>
      </c>
      <c r="P12" s="27"/>
      <c r="Q12" s="27"/>
      <c r="R12"/>
    </row>
    <row r="13" spans="2:18" ht="14.4" x14ac:dyDescent="0.3">
      <c r="B13" s="92"/>
      <c r="C13" s="92"/>
      <c r="D13" s="94"/>
      <c r="E13" s="67"/>
      <c r="F13" s="30" t="s">
        <v>46</v>
      </c>
      <c r="G13" s="94"/>
      <c r="H13" s="97"/>
      <c r="I13" s="98"/>
      <c r="J13" s="99"/>
      <c r="K13" s="88"/>
      <c r="L13" s="88"/>
      <c r="M13" s="88"/>
      <c r="N13" s="88"/>
      <c r="O13" s="109"/>
      <c r="P13" s="28"/>
      <c r="Q13" s="28"/>
      <c r="R13"/>
    </row>
    <row r="14" spans="2:18" ht="14.4" x14ac:dyDescent="0.3">
      <c r="B14" s="92"/>
      <c r="C14" s="92"/>
      <c r="D14" s="94"/>
      <c r="E14" s="67"/>
      <c r="F14" s="30" t="s">
        <v>47</v>
      </c>
      <c r="G14" s="94"/>
      <c r="H14" s="97"/>
      <c r="I14" s="98"/>
      <c r="J14" s="99"/>
      <c r="K14" s="88"/>
      <c r="L14" s="88"/>
      <c r="M14" s="88"/>
      <c r="N14" s="88"/>
      <c r="O14" s="109"/>
      <c r="P14" s="28"/>
      <c r="Q14" s="28"/>
      <c r="R14"/>
    </row>
    <row r="15" spans="2:18" ht="14.4" x14ac:dyDescent="0.3">
      <c r="B15" s="92"/>
      <c r="C15" s="92"/>
      <c r="D15" s="94"/>
      <c r="E15" s="67"/>
      <c r="F15" s="30" t="s">
        <v>48</v>
      </c>
      <c r="G15" s="94"/>
      <c r="H15" s="97"/>
      <c r="I15" s="98"/>
      <c r="J15" s="99"/>
      <c r="K15" s="89"/>
      <c r="L15" s="89"/>
      <c r="M15" s="89"/>
      <c r="N15" s="89"/>
      <c r="O15" s="109"/>
      <c r="P15" s="29"/>
      <c r="Q15" s="29"/>
      <c r="R15"/>
    </row>
    <row r="16" spans="2:18" ht="14.4" x14ac:dyDescent="0.3">
      <c r="B16" s="92">
        <f>+B12+1</f>
        <v>2</v>
      </c>
      <c r="C16" s="92">
        <v>85</v>
      </c>
      <c r="D16" s="94">
        <v>1</v>
      </c>
      <c r="E16" s="67" t="s">
        <v>13</v>
      </c>
      <c r="F16" s="30" t="s">
        <v>45</v>
      </c>
      <c r="G16" s="95">
        <f>COUNTA(F16:F19)</f>
        <v>4</v>
      </c>
      <c r="H16" s="96" t="s">
        <v>20</v>
      </c>
      <c r="I16" s="98">
        <v>45341.427083333336</v>
      </c>
      <c r="J16" s="99">
        <f>+I16-$J$9</f>
        <v>0.42708333333575865</v>
      </c>
      <c r="K16" s="100">
        <f>+($J$12/J16)*100</f>
        <v>90.24390243794403</v>
      </c>
      <c r="L16" s="102">
        <v>3</v>
      </c>
      <c r="M16" s="102">
        <f>IF(G16=4,1.5,0)+IF(G16=3,1.3,0)+IF(G16=2,1,0)</f>
        <v>1.5</v>
      </c>
      <c r="N16" s="88">
        <f>IF(D16=1,1.3,1)</f>
        <v>1.3</v>
      </c>
      <c r="O16" s="108">
        <f>+C16+(K16*L16*M16*N16)</f>
        <v>612.92682926197256</v>
      </c>
      <c r="P16" s="27"/>
      <c r="Q16" s="28"/>
      <c r="R16"/>
    </row>
    <row r="17" spans="2:18" ht="14.4" x14ac:dyDescent="0.3">
      <c r="B17" s="92"/>
      <c r="C17" s="92"/>
      <c r="D17" s="94"/>
      <c r="E17" s="67"/>
      <c r="F17" s="30" t="s">
        <v>46</v>
      </c>
      <c r="G17" s="94"/>
      <c r="H17" s="97"/>
      <c r="I17" s="98"/>
      <c r="J17" s="99"/>
      <c r="K17" s="100"/>
      <c r="L17" s="88"/>
      <c r="M17" s="88"/>
      <c r="N17" s="88"/>
      <c r="O17" s="109"/>
      <c r="P17" s="28"/>
      <c r="Q17" s="28"/>
      <c r="R17"/>
    </row>
    <row r="18" spans="2:18" ht="14.4" x14ac:dyDescent="0.3">
      <c r="B18" s="92"/>
      <c r="C18" s="92"/>
      <c r="D18" s="94"/>
      <c r="E18" s="67"/>
      <c r="F18" s="30" t="s">
        <v>47</v>
      </c>
      <c r="G18" s="94"/>
      <c r="H18" s="97"/>
      <c r="I18" s="98"/>
      <c r="J18" s="99"/>
      <c r="K18" s="100"/>
      <c r="L18" s="88"/>
      <c r="M18" s="88"/>
      <c r="N18" s="88"/>
      <c r="O18" s="109"/>
      <c r="P18" s="28"/>
      <c r="Q18" s="28"/>
      <c r="R18"/>
    </row>
    <row r="19" spans="2:18" ht="14.4" x14ac:dyDescent="0.3">
      <c r="B19" s="92"/>
      <c r="C19" s="92"/>
      <c r="D19" s="94"/>
      <c r="E19" s="67"/>
      <c r="F19" s="30" t="s">
        <v>48</v>
      </c>
      <c r="G19" s="94"/>
      <c r="H19" s="97"/>
      <c r="I19" s="98"/>
      <c r="J19" s="99"/>
      <c r="K19" s="101"/>
      <c r="L19" s="89"/>
      <c r="M19" s="89"/>
      <c r="N19" s="89"/>
      <c r="O19" s="109"/>
      <c r="P19" s="29"/>
      <c r="Q19" s="29"/>
      <c r="R19"/>
    </row>
    <row r="20" spans="2:18" ht="14.4" x14ac:dyDescent="0.3">
      <c r="B20" s="92">
        <f>+B16+1</f>
        <v>3</v>
      </c>
      <c r="C20" s="92">
        <v>73</v>
      </c>
      <c r="D20" s="94">
        <v>1</v>
      </c>
      <c r="E20" s="67" t="s">
        <v>13</v>
      </c>
      <c r="F20" s="30" t="s">
        <v>45</v>
      </c>
      <c r="G20" s="95">
        <f>COUNTA(F20:F23)</f>
        <v>4</v>
      </c>
      <c r="H20" s="96" t="s">
        <v>20</v>
      </c>
      <c r="I20" s="98">
        <v>45341.59375</v>
      </c>
      <c r="J20" s="99">
        <f>+I20-$J$9</f>
        <v>0.59375</v>
      </c>
      <c r="K20" s="100">
        <f>+($J$12/J20)*100</f>
        <v>64.912280701345921</v>
      </c>
      <c r="L20" s="102">
        <v>3</v>
      </c>
      <c r="M20" s="102">
        <f>IF(G20=4,1.5,0)+IF(G20=3,1.3,0)+IF(G20=2,1,0)</f>
        <v>1.5</v>
      </c>
      <c r="N20" s="88">
        <f>IF(D20=1,1.3,1)</f>
        <v>1.3</v>
      </c>
      <c r="O20" s="108">
        <f>+C20+(K20*L20*M20*N20)</f>
        <v>452.7368421028736</v>
      </c>
      <c r="P20" s="27"/>
      <c r="Q20" s="28"/>
      <c r="R20"/>
    </row>
    <row r="21" spans="2:18" ht="14.4" x14ac:dyDescent="0.3">
      <c r="B21" s="92"/>
      <c r="C21" s="92"/>
      <c r="D21" s="94"/>
      <c r="E21" s="67"/>
      <c r="F21" s="30" t="s">
        <v>46</v>
      </c>
      <c r="G21" s="94"/>
      <c r="H21" s="97"/>
      <c r="I21" s="98"/>
      <c r="J21" s="99"/>
      <c r="K21" s="100"/>
      <c r="L21" s="88"/>
      <c r="M21" s="88"/>
      <c r="N21" s="88"/>
      <c r="O21" s="109"/>
      <c r="P21" s="28"/>
      <c r="Q21" s="28"/>
      <c r="R21"/>
    </row>
    <row r="22" spans="2:18" ht="14.4" x14ac:dyDescent="0.3">
      <c r="B22" s="92"/>
      <c r="C22" s="92"/>
      <c r="D22" s="94"/>
      <c r="E22" s="67"/>
      <c r="F22" s="30" t="s">
        <v>47</v>
      </c>
      <c r="G22" s="94"/>
      <c r="H22" s="97"/>
      <c r="I22" s="98"/>
      <c r="J22" s="99"/>
      <c r="K22" s="100"/>
      <c r="L22" s="88"/>
      <c r="M22" s="88"/>
      <c r="N22" s="88"/>
      <c r="O22" s="109"/>
      <c r="P22" s="28"/>
      <c r="Q22" s="28"/>
      <c r="R22"/>
    </row>
    <row r="23" spans="2:18" ht="14.4" x14ac:dyDescent="0.3">
      <c r="B23" s="92"/>
      <c r="C23" s="92"/>
      <c r="D23" s="94"/>
      <c r="E23" s="67"/>
      <c r="F23" s="30" t="s">
        <v>48</v>
      </c>
      <c r="G23" s="94"/>
      <c r="H23" s="97"/>
      <c r="I23" s="98"/>
      <c r="J23" s="99"/>
      <c r="K23" s="101"/>
      <c r="L23" s="89"/>
      <c r="M23" s="89"/>
      <c r="N23" s="89"/>
      <c r="O23" s="109"/>
      <c r="P23" s="29"/>
      <c r="Q23" s="28"/>
      <c r="R23"/>
    </row>
    <row r="24" spans="2:18" ht="14.4" x14ac:dyDescent="0.3">
      <c r="B24" s="92">
        <f>+B20+1</f>
        <v>4</v>
      </c>
      <c r="C24" s="92">
        <v>63</v>
      </c>
      <c r="D24" s="94">
        <v>1</v>
      </c>
      <c r="E24" s="67" t="s">
        <v>13</v>
      </c>
      <c r="F24" s="30" t="s">
        <v>45</v>
      </c>
      <c r="G24" s="95">
        <f>COUNTA(F24:F27)</f>
        <v>4</v>
      </c>
      <c r="H24" s="96" t="s">
        <v>20</v>
      </c>
      <c r="I24" s="98">
        <v>45341.59375</v>
      </c>
      <c r="J24" s="99">
        <f>+I24-$J$9</f>
        <v>0.59375</v>
      </c>
      <c r="K24" s="100">
        <f>+($J$12/J24)*100</f>
        <v>64.912280701345921</v>
      </c>
      <c r="L24" s="102">
        <v>3</v>
      </c>
      <c r="M24" s="102">
        <f>IF(G24=4,1.5,0)+IF(G24=3,1.3,0)+IF(G24=2,1,0)</f>
        <v>1.5</v>
      </c>
      <c r="N24" s="88">
        <f>IF(D24=1,1.3,1)</f>
        <v>1.3</v>
      </c>
      <c r="O24" s="108">
        <f>+C24+(K24*L24*M24*N24)</f>
        <v>442.7368421028736</v>
      </c>
      <c r="P24" s="59"/>
      <c r="Q24" s="60"/>
      <c r="R24"/>
    </row>
    <row r="25" spans="2:18" ht="14.4" x14ac:dyDescent="0.3">
      <c r="B25" s="92"/>
      <c r="C25" s="103"/>
      <c r="D25" s="94"/>
      <c r="E25" s="67"/>
      <c r="F25" s="30" t="s">
        <v>46</v>
      </c>
      <c r="G25" s="94"/>
      <c r="H25" s="97"/>
      <c r="I25" s="98"/>
      <c r="J25" s="99"/>
      <c r="K25" s="100"/>
      <c r="L25" s="88"/>
      <c r="M25" s="88"/>
      <c r="N25" s="88"/>
      <c r="O25" s="109"/>
      <c r="P25" s="61"/>
      <c r="Q25" s="62"/>
      <c r="R25"/>
    </row>
    <row r="26" spans="2:18" ht="14.4" x14ac:dyDescent="0.3">
      <c r="B26" s="92"/>
      <c r="C26" s="103"/>
      <c r="D26" s="94"/>
      <c r="E26" s="67"/>
      <c r="F26" s="30" t="s">
        <v>47</v>
      </c>
      <c r="G26" s="94"/>
      <c r="H26" s="97"/>
      <c r="I26" s="98"/>
      <c r="J26" s="99"/>
      <c r="K26" s="100"/>
      <c r="L26" s="88"/>
      <c r="M26" s="88"/>
      <c r="N26" s="88"/>
      <c r="O26" s="109"/>
      <c r="P26" s="61"/>
      <c r="Q26" s="62"/>
      <c r="R26"/>
    </row>
    <row r="27" spans="2:18" ht="14.4" x14ac:dyDescent="0.3">
      <c r="B27" s="92"/>
      <c r="C27" s="92"/>
      <c r="D27" s="94"/>
      <c r="E27" s="67"/>
      <c r="F27" s="30" t="s">
        <v>48</v>
      </c>
      <c r="G27" s="94"/>
      <c r="H27" s="97"/>
      <c r="I27" s="98"/>
      <c r="J27" s="99"/>
      <c r="K27" s="101"/>
      <c r="L27" s="89"/>
      <c r="M27" s="89"/>
      <c r="N27" s="89"/>
      <c r="O27" s="109"/>
      <c r="P27" s="63"/>
      <c r="Q27" s="64"/>
      <c r="R27"/>
    </row>
    <row r="28" spans="2:18" ht="14.4" x14ac:dyDescent="0.3">
      <c r="B28" s="92">
        <f>+B24+1</f>
        <v>5</v>
      </c>
      <c r="C28" s="92">
        <v>55</v>
      </c>
      <c r="D28" s="94">
        <v>1</v>
      </c>
      <c r="E28" s="67" t="s">
        <v>13</v>
      </c>
      <c r="F28" s="30" t="s">
        <v>45</v>
      </c>
      <c r="G28" s="95">
        <f>COUNTA(F28:F31)</f>
        <v>4</v>
      </c>
      <c r="H28" s="96" t="s">
        <v>20</v>
      </c>
      <c r="I28" s="98">
        <v>45341.59375</v>
      </c>
      <c r="J28" s="99">
        <f>+I28-$J$9</f>
        <v>0.59375</v>
      </c>
      <c r="K28" s="100">
        <f>+($J$12/J28)*100</f>
        <v>64.912280701345921</v>
      </c>
      <c r="L28" s="102">
        <v>3</v>
      </c>
      <c r="M28" s="102">
        <f>IF(G28=4,1.5,0)+IF(G28=3,1.3,0)+IF(G28=2,1,0)</f>
        <v>1.5</v>
      </c>
      <c r="N28" s="88">
        <f>IF(D28=1,1.3,1)</f>
        <v>1.3</v>
      </c>
      <c r="O28" s="108">
        <f>+C28+(K28*L28*M28*N28)</f>
        <v>434.7368421028736</v>
      </c>
      <c r="P28" s="59"/>
      <c r="Q28" s="28"/>
      <c r="R28"/>
    </row>
    <row r="29" spans="2:18" ht="14.4" x14ac:dyDescent="0.3">
      <c r="B29" s="92"/>
      <c r="C29" s="92"/>
      <c r="D29" s="94"/>
      <c r="E29" s="67"/>
      <c r="F29" s="30" t="s">
        <v>46</v>
      </c>
      <c r="G29" s="94"/>
      <c r="H29" s="97"/>
      <c r="I29" s="98"/>
      <c r="J29" s="99"/>
      <c r="K29" s="100"/>
      <c r="L29" s="88"/>
      <c r="M29" s="88"/>
      <c r="N29" s="88"/>
      <c r="O29" s="109"/>
      <c r="P29" s="61"/>
      <c r="Q29" s="62"/>
      <c r="R29"/>
    </row>
    <row r="30" spans="2:18" ht="14.4" x14ac:dyDescent="0.3">
      <c r="B30" s="92"/>
      <c r="C30" s="92"/>
      <c r="D30" s="94"/>
      <c r="E30" s="67"/>
      <c r="F30" s="30" t="s">
        <v>47</v>
      </c>
      <c r="G30" s="94"/>
      <c r="H30" s="97"/>
      <c r="I30" s="98"/>
      <c r="J30" s="99"/>
      <c r="K30" s="100"/>
      <c r="L30" s="88"/>
      <c r="M30" s="88"/>
      <c r="N30" s="88"/>
      <c r="O30" s="109"/>
      <c r="P30" s="61"/>
      <c r="Q30" s="62"/>
      <c r="R30"/>
    </row>
    <row r="31" spans="2:18" ht="14.4" x14ac:dyDescent="0.3">
      <c r="B31" s="92"/>
      <c r="C31" s="92"/>
      <c r="D31" s="94"/>
      <c r="E31" s="67"/>
      <c r="F31" s="30" t="s">
        <v>48</v>
      </c>
      <c r="G31" s="94"/>
      <c r="H31" s="97"/>
      <c r="I31" s="98"/>
      <c r="J31" s="99"/>
      <c r="K31" s="101"/>
      <c r="L31" s="89"/>
      <c r="M31" s="89"/>
      <c r="N31" s="89"/>
      <c r="O31" s="109"/>
      <c r="P31" s="63"/>
      <c r="Q31" s="64"/>
      <c r="R31"/>
    </row>
    <row r="32" spans="2:18" ht="14.4" x14ac:dyDescent="0.3">
      <c r="B32" s="92">
        <f>+B28+1</f>
        <v>6</v>
      </c>
      <c r="C32" s="92">
        <v>50</v>
      </c>
      <c r="D32" s="94">
        <v>1</v>
      </c>
      <c r="E32" s="67" t="s">
        <v>13</v>
      </c>
      <c r="F32" s="30" t="s">
        <v>45</v>
      </c>
      <c r="G32" s="95">
        <f>COUNTA(F32:F35)</f>
        <v>4</v>
      </c>
      <c r="H32" s="96" t="s">
        <v>20</v>
      </c>
      <c r="I32" s="98">
        <v>45341.59375</v>
      </c>
      <c r="J32" s="99">
        <f>+I32-$J$9</f>
        <v>0.59375</v>
      </c>
      <c r="K32" s="100">
        <f>+($J$12/J32)*100</f>
        <v>64.912280701345921</v>
      </c>
      <c r="L32" s="102">
        <v>3</v>
      </c>
      <c r="M32" s="102">
        <f>IF(G32=4,1.5,0)+IF(G32=3,1.3,0)+IF(G32=2,1,0)</f>
        <v>1.5</v>
      </c>
      <c r="N32" s="88">
        <f>IF(D32=1,1.3,1)</f>
        <v>1.3</v>
      </c>
      <c r="O32" s="108">
        <f>+C32+(K32*L32*M32*N32)</f>
        <v>429.7368421028736</v>
      </c>
      <c r="P32" s="27"/>
      <c r="Q32" s="28"/>
      <c r="R32"/>
    </row>
    <row r="33" spans="2:18" ht="14.4" x14ac:dyDescent="0.3">
      <c r="B33" s="92"/>
      <c r="C33" s="92"/>
      <c r="D33" s="94"/>
      <c r="E33" s="67"/>
      <c r="F33" s="30" t="s">
        <v>46</v>
      </c>
      <c r="G33" s="94"/>
      <c r="H33" s="97"/>
      <c r="I33" s="98"/>
      <c r="J33" s="99"/>
      <c r="K33" s="100"/>
      <c r="L33" s="88"/>
      <c r="M33" s="88"/>
      <c r="N33" s="88"/>
      <c r="O33" s="109"/>
      <c r="P33" s="28"/>
      <c r="Q33" s="28"/>
      <c r="R33"/>
    </row>
    <row r="34" spans="2:18" ht="14.4" x14ac:dyDescent="0.3">
      <c r="B34" s="92"/>
      <c r="C34" s="92"/>
      <c r="D34" s="94"/>
      <c r="E34" s="67"/>
      <c r="F34" s="30" t="s">
        <v>47</v>
      </c>
      <c r="G34" s="94"/>
      <c r="H34" s="97"/>
      <c r="I34" s="98"/>
      <c r="J34" s="99"/>
      <c r="K34" s="100"/>
      <c r="L34" s="88"/>
      <c r="M34" s="88"/>
      <c r="N34" s="88"/>
      <c r="O34" s="109"/>
      <c r="P34" s="28"/>
      <c r="Q34" s="28"/>
      <c r="R34"/>
    </row>
    <row r="35" spans="2:18" ht="14.4" x14ac:dyDescent="0.3">
      <c r="B35" s="92"/>
      <c r="C35" s="92"/>
      <c r="D35" s="94"/>
      <c r="E35" s="67"/>
      <c r="F35" s="30" t="s">
        <v>48</v>
      </c>
      <c r="G35" s="94"/>
      <c r="H35" s="97"/>
      <c r="I35" s="98"/>
      <c r="J35" s="99"/>
      <c r="K35" s="101"/>
      <c r="L35" s="89"/>
      <c r="M35" s="89"/>
      <c r="N35" s="89"/>
      <c r="O35" s="109"/>
      <c r="P35" s="29"/>
      <c r="Q35" s="29"/>
      <c r="R35"/>
    </row>
    <row r="36" spans="2:18" ht="14.4" x14ac:dyDescent="0.3">
      <c r="B36" s="92">
        <f>+B32+1</f>
        <v>7</v>
      </c>
      <c r="C36" s="92">
        <v>45</v>
      </c>
      <c r="D36" s="94">
        <v>0</v>
      </c>
      <c r="E36" s="67" t="s">
        <v>13</v>
      </c>
      <c r="F36" s="30" t="s">
        <v>45</v>
      </c>
      <c r="G36" s="95">
        <f>COUNTA(F36:F39)</f>
        <v>4</v>
      </c>
      <c r="H36" s="96" t="s">
        <v>20</v>
      </c>
      <c r="I36" s="98">
        <v>45341.59375</v>
      </c>
      <c r="J36" s="99">
        <f>+I36-$J$9</f>
        <v>0.59375</v>
      </c>
      <c r="K36" s="100">
        <f>+($J$12/J36)*100</f>
        <v>64.912280701345921</v>
      </c>
      <c r="L36" s="102">
        <v>3</v>
      </c>
      <c r="M36" s="102">
        <f>IF(G36=4,1.5,0)+IF(G36=3,1.3,0)+IF(G36=2,1,0)</f>
        <v>1.5</v>
      </c>
      <c r="N36" s="88">
        <f>IF(D36=1,1.3,1)</f>
        <v>1</v>
      </c>
      <c r="O36" s="108">
        <f>+C36+(K36*L36*M36*N36)</f>
        <v>337.10526315605659</v>
      </c>
      <c r="P36" s="27"/>
      <c r="Q36" s="27"/>
      <c r="R36"/>
    </row>
    <row r="37" spans="2:18" ht="14.4" x14ac:dyDescent="0.3">
      <c r="B37" s="92"/>
      <c r="C37" s="92"/>
      <c r="D37" s="94"/>
      <c r="E37" s="67"/>
      <c r="F37" s="30" t="s">
        <v>46</v>
      </c>
      <c r="G37" s="94"/>
      <c r="H37" s="97"/>
      <c r="I37" s="98"/>
      <c r="J37" s="99"/>
      <c r="K37" s="100"/>
      <c r="L37" s="88"/>
      <c r="M37" s="88"/>
      <c r="N37" s="88"/>
      <c r="O37" s="109"/>
      <c r="P37" s="28"/>
      <c r="Q37" s="28"/>
      <c r="R37"/>
    </row>
    <row r="38" spans="2:18" ht="14.4" x14ac:dyDescent="0.3">
      <c r="B38" s="92"/>
      <c r="C38" s="92"/>
      <c r="D38" s="94"/>
      <c r="E38" s="67"/>
      <c r="F38" s="30" t="s">
        <v>47</v>
      </c>
      <c r="G38" s="94"/>
      <c r="H38" s="97"/>
      <c r="I38" s="98"/>
      <c r="J38" s="99"/>
      <c r="K38" s="100"/>
      <c r="L38" s="88"/>
      <c r="M38" s="88"/>
      <c r="N38" s="88"/>
      <c r="O38" s="109"/>
      <c r="P38" s="28"/>
      <c r="Q38" s="28"/>
      <c r="R38"/>
    </row>
    <row r="39" spans="2:18" ht="14.4" x14ac:dyDescent="0.3">
      <c r="B39" s="92"/>
      <c r="C39" s="92"/>
      <c r="D39" s="94"/>
      <c r="E39" s="67"/>
      <c r="F39" s="30" t="s">
        <v>48</v>
      </c>
      <c r="G39" s="94"/>
      <c r="H39" s="97"/>
      <c r="I39" s="98"/>
      <c r="J39" s="99"/>
      <c r="K39" s="101"/>
      <c r="L39" s="89"/>
      <c r="M39" s="89"/>
      <c r="N39" s="89"/>
      <c r="O39" s="109"/>
      <c r="P39" s="29"/>
      <c r="Q39" s="29"/>
      <c r="R39"/>
    </row>
    <row r="40" spans="2:18" ht="14.4" x14ac:dyDescent="0.3">
      <c r="B40" s="92">
        <f>+B36+1</f>
        <v>8</v>
      </c>
      <c r="C40" s="92">
        <v>40</v>
      </c>
      <c r="D40" s="94">
        <v>0</v>
      </c>
      <c r="E40" s="67" t="s">
        <v>13</v>
      </c>
      <c r="F40" s="30" t="s">
        <v>45</v>
      </c>
      <c r="G40" s="95">
        <f>COUNTA(F40:F43)</f>
        <v>4</v>
      </c>
      <c r="H40" s="96" t="s">
        <v>20</v>
      </c>
      <c r="I40" s="98">
        <v>45341.59375</v>
      </c>
      <c r="J40" s="99">
        <f>+I40-$J$9</f>
        <v>0.59375</v>
      </c>
      <c r="K40" s="100">
        <f>+($J$12/J40)*100</f>
        <v>64.912280701345921</v>
      </c>
      <c r="L40" s="102">
        <v>3</v>
      </c>
      <c r="M40" s="102">
        <f>IF(G40=4,1.5,0)+IF(G40=3,1.3,0)+IF(G40=2,1,0)</f>
        <v>1.5</v>
      </c>
      <c r="N40" s="88">
        <f>IF(D40=1,1.3,1)</f>
        <v>1</v>
      </c>
      <c r="O40" s="108">
        <f>+C40+(K40*L40*M40*N40)</f>
        <v>332.10526315605659</v>
      </c>
      <c r="P40" s="27"/>
      <c r="Q40" s="27"/>
      <c r="R40"/>
    </row>
    <row r="41" spans="2:18" ht="14.4" x14ac:dyDescent="0.3">
      <c r="B41" s="92"/>
      <c r="C41" s="92"/>
      <c r="D41" s="94"/>
      <c r="E41" s="67"/>
      <c r="F41" s="30" t="s">
        <v>46</v>
      </c>
      <c r="G41" s="94"/>
      <c r="H41" s="97"/>
      <c r="I41" s="98"/>
      <c r="J41" s="99"/>
      <c r="K41" s="100"/>
      <c r="L41" s="88"/>
      <c r="M41" s="88"/>
      <c r="N41" s="88"/>
      <c r="O41" s="109"/>
      <c r="P41" s="28"/>
      <c r="Q41" s="28"/>
      <c r="R41"/>
    </row>
    <row r="42" spans="2:18" ht="14.4" x14ac:dyDescent="0.3">
      <c r="B42" s="92"/>
      <c r="C42" s="92"/>
      <c r="D42" s="94"/>
      <c r="E42" s="67"/>
      <c r="F42" s="30" t="s">
        <v>47</v>
      </c>
      <c r="G42" s="94"/>
      <c r="H42" s="97"/>
      <c r="I42" s="98"/>
      <c r="J42" s="99"/>
      <c r="K42" s="100"/>
      <c r="L42" s="88"/>
      <c r="M42" s="88"/>
      <c r="N42" s="88"/>
      <c r="O42" s="109"/>
      <c r="P42" s="28"/>
      <c r="Q42" s="28"/>
      <c r="R42"/>
    </row>
    <row r="43" spans="2:18" ht="14.4" x14ac:dyDescent="0.3">
      <c r="B43" s="92"/>
      <c r="C43" s="92"/>
      <c r="D43" s="94"/>
      <c r="E43" s="67"/>
      <c r="F43" s="30" t="s">
        <v>48</v>
      </c>
      <c r="G43" s="94"/>
      <c r="H43" s="97"/>
      <c r="I43" s="98"/>
      <c r="J43" s="99"/>
      <c r="K43" s="101"/>
      <c r="L43" s="89"/>
      <c r="M43" s="89"/>
      <c r="N43" s="89"/>
      <c r="O43" s="109"/>
      <c r="P43" s="29"/>
      <c r="Q43" s="29"/>
      <c r="R43"/>
    </row>
    <row r="44" spans="2:18" ht="14.4" x14ac:dyDescent="0.3">
      <c r="B44" s="92">
        <f>+B40+1</f>
        <v>9</v>
      </c>
      <c r="C44" s="92">
        <v>35</v>
      </c>
      <c r="D44" s="94">
        <v>0</v>
      </c>
      <c r="E44" s="67" t="s">
        <v>13</v>
      </c>
      <c r="F44" s="30" t="s">
        <v>45</v>
      </c>
      <c r="G44" s="95">
        <f>COUNTA(F44:F47)</f>
        <v>4</v>
      </c>
      <c r="H44" s="96" t="s">
        <v>20</v>
      </c>
      <c r="I44" s="98">
        <v>45341.59375</v>
      </c>
      <c r="J44" s="99">
        <f>+I44-$J$9</f>
        <v>0.59375</v>
      </c>
      <c r="K44" s="100">
        <f>+($J$12/J44)*100</f>
        <v>64.912280701345921</v>
      </c>
      <c r="L44" s="102">
        <v>3</v>
      </c>
      <c r="M44" s="102">
        <f>IF(G44=4,1.5,0)+IF(G44=3,1.3,0)+IF(G44=2,1,0)</f>
        <v>1.5</v>
      </c>
      <c r="N44" s="88">
        <f>IF(D44=1,1.3,1)</f>
        <v>1</v>
      </c>
      <c r="O44" s="108">
        <f>+C44+(K44*L44*M44*N44)</f>
        <v>327.10526315605659</v>
      </c>
      <c r="P44" s="27"/>
      <c r="Q44" s="27"/>
      <c r="R44"/>
    </row>
    <row r="45" spans="2:18" ht="14.4" x14ac:dyDescent="0.3">
      <c r="B45" s="92"/>
      <c r="C45" s="92"/>
      <c r="D45" s="94"/>
      <c r="E45" s="67"/>
      <c r="F45" s="30" t="s">
        <v>46</v>
      </c>
      <c r="G45" s="94"/>
      <c r="H45" s="97"/>
      <c r="I45" s="98"/>
      <c r="J45" s="99"/>
      <c r="K45" s="100"/>
      <c r="L45" s="88"/>
      <c r="M45" s="88"/>
      <c r="N45" s="88"/>
      <c r="O45" s="109"/>
      <c r="P45" s="28"/>
      <c r="Q45" s="28"/>
      <c r="R45"/>
    </row>
    <row r="46" spans="2:18" ht="14.4" x14ac:dyDescent="0.3">
      <c r="B46" s="92"/>
      <c r="C46" s="92"/>
      <c r="D46" s="94"/>
      <c r="E46" s="67"/>
      <c r="F46" s="30" t="s">
        <v>47</v>
      </c>
      <c r="G46" s="94"/>
      <c r="H46" s="97"/>
      <c r="I46" s="98"/>
      <c r="J46" s="99"/>
      <c r="K46" s="100"/>
      <c r="L46" s="88"/>
      <c r="M46" s="88"/>
      <c r="N46" s="88"/>
      <c r="O46" s="109"/>
      <c r="P46" s="28"/>
      <c r="Q46" s="28"/>
      <c r="R46"/>
    </row>
    <row r="47" spans="2:18" ht="14.4" x14ac:dyDescent="0.3">
      <c r="B47" s="92"/>
      <c r="C47" s="92"/>
      <c r="D47" s="94"/>
      <c r="E47" s="67"/>
      <c r="F47" s="30" t="s">
        <v>48</v>
      </c>
      <c r="G47" s="94"/>
      <c r="H47" s="97"/>
      <c r="I47" s="98"/>
      <c r="J47" s="99"/>
      <c r="K47" s="101"/>
      <c r="L47" s="89"/>
      <c r="M47" s="89"/>
      <c r="N47" s="89"/>
      <c r="O47" s="109"/>
      <c r="P47" s="29"/>
      <c r="Q47" s="29"/>
      <c r="R47"/>
    </row>
    <row r="48" spans="2:18" ht="14.4" x14ac:dyDescent="0.3">
      <c r="B48" s="92">
        <f>+B44+1</f>
        <v>10</v>
      </c>
      <c r="C48" s="92">
        <v>30</v>
      </c>
      <c r="D48" s="94">
        <v>0</v>
      </c>
      <c r="E48" s="67" t="s">
        <v>13</v>
      </c>
      <c r="F48" s="30" t="s">
        <v>45</v>
      </c>
      <c r="G48" s="95">
        <f>COUNTA(F48:F51)</f>
        <v>4</v>
      </c>
      <c r="H48" s="96" t="s">
        <v>20</v>
      </c>
      <c r="I48" s="98">
        <v>45341.59375</v>
      </c>
      <c r="J48" s="99">
        <f>+I48-$J$9</f>
        <v>0.59375</v>
      </c>
      <c r="K48" s="100">
        <f>+($J$12/J48)*100</f>
        <v>64.912280701345921</v>
      </c>
      <c r="L48" s="102">
        <v>3</v>
      </c>
      <c r="M48" s="102">
        <f>IF(G48=4,1.5,0)+IF(G48=3,1.3,0)+IF(G48=2,1,0)</f>
        <v>1.5</v>
      </c>
      <c r="N48" s="88">
        <f>IF(D48=1,1.3,1)</f>
        <v>1</v>
      </c>
      <c r="O48" s="108">
        <f>+C48+(K48*L48*M48*N48)</f>
        <v>322.10526315605659</v>
      </c>
      <c r="P48" s="27"/>
      <c r="Q48" s="27"/>
      <c r="R48"/>
    </row>
    <row r="49" spans="2:18" ht="14.4" x14ac:dyDescent="0.3">
      <c r="B49" s="92"/>
      <c r="C49" s="92"/>
      <c r="D49" s="94"/>
      <c r="E49" s="67"/>
      <c r="F49" s="30" t="s">
        <v>46</v>
      </c>
      <c r="G49" s="94"/>
      <c r="H49" s="97"/>
      <c r="I49" s="98"/>
      <c r="J49" s="99"/>
      <c r="K49" s="100"/>
      <c r="L49" s="88"/>
      <c r="M49" s="88"/>
      <c r="N49" s="88"/>
      <c r="O49" s="109"/>
      <c r="P49" s="28"/>
      <c r="Q49" s="28"/>
      <c r="R49"/>
    </row>
    <row r="50" spans="2:18" ht="13.95" customHeight="1" x14ac:dyDescent="0.3">
      <c r="B50" s="92"/>
      <c r="C50" s="92"/>
      <c r="D50" s="94"/>
      <c r="E50" s="67"/>
      <c r="F50" s="30" t="s">
        <v>47</v>
      </c>
      <c r="G50" s="94"/>
      <c r="H50" s="97"/>
      <c r="I50" s="98"/>
      <c r="J50" s="99"/>
      <c r="K50" s="100"/>
      <c r="L50" s="88"/>
      <c r="M50" s="88"/>
      <c r="N50" s="88"/>
      <c r="O50" s="109"/>
      <c r="P50" s="28"/>
      <c r="Q50" s="28"/>
    </row>
    <row r="51" spans="2:18" ht="13.95" customHeight="1" x14ac:dyDescent="0.3">
      <c r="B51" s="92"/>
      <c r="C51" s="92"/>
      <c r="D51" s="94"/>
      <c r="E51" s="67"/>
      <c r="F51" s="30" t="s">
        <v>48</v>
      </c>
      <c r="G51" s="94"/>
      <c r="H51" s="97"/>
      <c r="I51" s="98"/>
      <c r="J51" s="99"/>
      <c r="K51" s="101"/>
      <c r="L51" s="89"/>
      <c r="M51" s="89"/>
      <c r="N51" s="89"/>
      <c r="O51" s="109"/>
      <c r="P51" s="29"/>
      <c r="Q51" s="29"/>
    </row>
    <row r="52" spans="2:18" ht="13.95" customHeight="1" x14ac:dyDescent="0.3">
      <c r="B52" s="92">
        <f>+B48+1</f>
        <v>11</v>
      </c>
      <c r="C52" s="92">
        <v>28</v>
      </c>
      <c r="D52" s="94">
        <v>0</v>
      </c>
      <c r="E52" s="67" t="s">
        <v>13</v>
      </c>
      <c r="F52" s="30" t="s">
        <v>45</v>
      </c>
      <c r="G52" s="95">
        <f>COUNTA(F52:F55)</f>
        <v>4</v>
      </c>
      <c r="H52" s="96" t="s">
        <v>20</v>
      </c>
      <c r="I52" s="98">
        <v>45341.59375</v>
      </c>
      <c r="J52" s="99">
        <f>+I52-$J$9</f>
        <v>0.59375</v>
      </c>
      <c r="K52" s="100">
        <f>+($J$12/J52)*100</f>
        <v>64.912280701345921</v>
      </c>
      <c r="L52" s="102">
        <v>3</v>
      </c>
      <c r="M52" s="102">
        <f>IF(G52=4,1.5,0)+IF(G52=3,1.3,0)+IF(G52=2,1,0)</f>
        <v>1.5</v>
      </c>
      <c r="N52" s="88">
        <f>IF(D52=1,1.3,1)</f>
        <v>1</v>
      </c>
      <c r="O52" s="108">
        <f>+C52+(K52*L52*M52*N52)</f>
        <v>320.10526315605659</v>
      </c>
      <c r="P52" s="27"/>
      <c r="Q52" s="27"/>
    </row>
    <row r="53" spans="2:18" ht="13.95" customHeight="1" x14ac:dyDescent="0.3">
      <c r="B53" s="92"/>
      <c r="C53" s="92"/>
      <c r="D53" s="94"/>
      <c r="E53" s="67"/>
      <c r="F53" s="30" t="s">
        <v>46</v>
      </c>
      <c r="G53" s="94"/>
      <c r="H53" s="97"/>
      <c r="I53" s="98"/>
      <c r="J53" s="99"/>
      <c r="K53" s="100"/>
      <c r="L53" s="88"/>
      <c r="M53" s="88"/>
      <c r="N53" s="88"/>
      <c r="O53" s="109"/>
      <c r="P53" s="28"/>
      <c r="Q53" s="28"/>
    </row>
    <row r="54" spans="2:18" ht="13.95" customHeight="1" x14ac:dyDescent="0.3">
      <c r="B54" s="92"/>
      <c r="C54" s="92"/>
      <c r="D54" s="94"/>
      <c r="E54" s="67"/>
      <c r="F54" s="30" t="s">
        <v>47</v>
      </c>
      <c r="G54" s="94"/>
      <c r="H54" s="97"/>
      <c r="I54" s="98"/>
      <c r="J54" s="99"/>
      <c r="K54" s="100"/>
      <c r="L54" s="88"/>
      <c r="M54" s="88"/>
      <c r="N54" s="88"/>
      <c r="O54" s="109"/>
      <c r="P54" s="28"/>
      <c r="Q54" s="28"/>
    </row>
    <row r="55" spans="2:18" ht="13.95" customHeight="1" x14ac:dyDescent="0.3">
      <c r="B55" s="92"/>
      <c r="C55" s="92"/>
      <c r="D55" s="94"/>
      <c r="E55" s="67"/>
      <c r="F55" s="30" t="s">
        <v>48</v>
      </c>
      <c r="G55" s="94"/>
      <c r="H55" s="97"/>
      <c r="I55" s="98"/>
      <c r="J55" s="99"/>
      <c r="K55" s="101"/>
      <c r="L55" s="89"/>
      <c r="M55" s="89"/>
      <c r="N55" s="89"/>
      <c r="O55" s="109"/>
      <c r="P55" s="29"/>
      <c r="Q55" s="29"/>
    </row>
    <row r="56" spans="2:18" ht="13.95" customHeight="1" x14ac:dyDescent="0.3">
      <c r="B56" s="92">
        <f>+B52+1</f>
        <v>12</v>
      </c>
      <c r="C56" s="92">
        <v>26</v>
      </c>
      <c r="D56" s="94">
        <v>0</v>
      </c>
      <c r="E56" s="67" t="s">
        <v>13</v>
      </c>
      <c r="F56" s="30" t="s">
        <v>45</v>
      </c>
      <c r="G56" s="95">
        <f>COUNTA(F56:F59)</f>
        <v>4</v>
      </c>
      <c r="H56" s="96" t="s">
        <v>20</v>
      </c>
      <c r="I56" s="98">
        <v>45341.59375</v>
      </c>
      <c r="J56" s="99">
        <f>+I56-$J$9</f>
        <v>0.59375</v>
      </c>
      <c r="K56" s="100">
        <f>+($J$12/J56)*100</f>
        <v>64.912280701345921</v>
      </c>
      <c r="L56" s="102">
        <v>3</v>
      </c>
      <c r="M56" s="102">
        <f>IF(G56=4,1.5,0)+IF(G56=3,1.3,0)+IF(G56=2,1,0)</f>
        <v>1.5</v>
      </c>
      <c r="N56" s="88">
        <f>IF(D56=1,1.3,1)</f>
        <v>1</v>
      </c>
      <c r="O56" s="108">
        <f>+C56+(K56*L56*M56*N56)</f>
        <v>318.10526315605659</v>
      </c>
      <c r="P56" s="27"/>
      <c r="Q56" s="27"/>
    </row>
    <row r="57" spans="2:18" ht="13.95" customHeight="1" x14ac:dyDescent="0.3">
      <c r="B57" s="92"/>
      <c r="C57" s="92"/>
      <c r="D57" s="94"/>
      <c r="E57" s="67"/>
      <c r="F57" s="30" t="s">
        <v>46</v>
      </c>
      <c r="G57" s="94"/>
      <c r="H57" s="97"/>
      <c r="I57" s="98"/>
      <c r="J57" s="99"/>
      <c r="K57" s="100"/>
      <c r="L57" s="88"/>
      <c r="M57" s="88"/>
      <c r="N57" s="88"/>
      <c r="O57" s="109"/>
      <c r="P57" s="28"/>
      <c r="Q57" s="28"/>
    </row>
    <row r="58" spans="2:18" ht="13.95" customHeight="1" x14ac:dyDescent="0.3">
      <c r="B58" s="92"/>
      <c r="C58" s="92"/>
      <c r="D58" s="94"/>
      <c r="E58" s="67"/>
      <c r="F58" s="30" t="s">
        <v>47</v>
      </c>
      <c r="G58" s="94"/>
      <c r="H58" s="97"/>
      <c r="I58" s="98"/>
      <c r="J58" s="99"/>
      <c r="K58" s="100"/>
      <c r="L58" s="88"/>
      <c r="M58" s="88"/>
      <c r="N58" s="88"/>
      <c r="O58" s="109"/>
      <c r="P58" s="28"/>
      <c r="Q58" s="28"/>
    </row>
    <row r="59" spans="2:18" ht="13.95" customHeight="1" x14ac:dyDescent="0.3">
      <c r="B59" s="92"/>
      <c r="C59" s="92"/>
      <c r="D59" s="94"/>
      <c r="E59" s="67"/>
      <c r="F59" s="30" t="s">
        <v>48</v>
      </c>
      <c r="G59" s="94"/>
      <c r="H59" s="97"/>
      <c r="I59" s="98"/>
      <c r="J59" s="99"/>
      <c r="K59" s="101"/>
      <c r="L59" s="89"/>
      <c r="M59" s="89"/>
      <c r="N59" s="89"/>
      <c r="O59" s="109"/>
      <c r="P59" s="29"/>
      <c r="Q59" s="29"/>
    </row>
    <row r="60" spans="2:18" ht="13.95" customHeight="1" x14ac:dyDescent="0.3">
      <c r="B60" s="92">
        <f>+B56+1</f>
        <v>13</v>
      </c>
      <c r="C60" s="92">
        <v>24</v>
      </c>
      <c r="D60" s="94">
        <v>0</v>
      </c>
      <c r="E60" s="67" t="s">
        <v>13</v>
      </c>
      <c r="F60" s="30" t="s">
        <v>45</v>
      </c>
      <c r="G60" s="95">
        <f>COUNTA(F60:F63)</f>
        <v>4</v>
      </c>
      <c r="H60" s="96" t="s">
        <v>20</v>
      </c>
      <c r="I60" s="98">
        <v>45341.59375</v>
      </c>
      <c r="J60" s="99">
        <f>+I60-$J$9</f>
        <v>0.59375</v>
      </c>
      <c r="K60" s="100">
        <f>+($J$12/J60)*100</f>
        <v>64.912280701345921</v>
      </c>
      <c r="L60" s="102">
        <v>3</v>
      </c>
      <c r="M60" s="102">
        <f>IF(G60=4,1.5,0)+IF(G60=3,1.3,0)+IF(G60=2,1,0)</f>
        <v>1.5</v>
      </c>
      <c r="N60" s="88">
        <f>IF(D60=1,1.3,1)</f>
        <v>1</v>
      </c>
      <c r="O60" s="108">
        <f>+C60+(K60*L60*M60*N60)</f>
        <v>316.10526315605659</v>
      </c>
      <c r="P60" s="27"/>
      <c r="Q60" s="27"/>
    </row>
    <row r="61" spans="2:18" ht="13.95" customHeight="1" x14ac:dyDescent="0.3">
      <c r="B61" s="92"/>
      <c r="C61" s="92"/>
      <c r="D61" s="94"/>
      <c r="E61" s="67"/>
      <c r="F61" s="30" t="s">
        <v>46</v>
      </c>
      <c r="G61" s="94"/>
      <c r="H61" s="97"/>
      <c r="I61" s="98"/>
      <c r="J61" s="99"/>
      <c r="K61" s="100"/>
      <c r="L61" s="88"/>
      <c r="M61" s="88"/>
      <c r="N61" s="88"/>
      <c r="O61" s="109"/>
      <c r="P61" s="28"/>
      <c r="Q61" s="28"/>
    </row>
    <row r="62" spans="2:18" ht="13.95" customHeight="1" x14ac:dyDescent="0.3">
      <c r="B62" s="92"/>
      <c r="C62" s="92"/>
      <c r="D62" s="94"/>
      <c r="E62" s="67"/>
      <c r="F62" s="30" t="s">
        <v>47</v>
      </c>
      <c r="G62" s="94"/>
      <c r="H62" s="97"/>
      <c r="I62" s="98"/>
      <c r="J62" s="99"/>
      <c r="K62" s="100"/>
      <c r="L62" s="88"/>
      <c r="M62" s="88"/>
      <c r="N62" s="88"/>
      <c r="O62" s="109"/>
      <c r="P62" s="28"/>
      <c r="Q62" s="28"/>
    </row>
    <row r="63" spans="2:18" ht="13.95" customHeight="1" x14ac:dyDescent="0.3">
      <c r="B63" s="92"/>
      <c r="C63" s="92"/>
      <c r="D63" s="94"/>
      <c r="E63" s="67"/>
      <c r="F63" s="30" t="s">
        <v>48</v>
      </c>
      <c r="G63" s="94"/>
      <c r="H63" s="97"/>
      <c r="I63" s="98"/>
      <c r="J63" s="99"/>
      <c r="K63" s="101"/>
      <c r="L63" s="89"/>
      <c r="M63" s="89"/>
      <c r="N63" s="89"/>
      <c r="O63" s="109"/>
      <c r="P63" s="29"/>
      <c r="Q63" s="29"/>
    </row>
    <row r="64" spans="2:18" ht="13.95" customHeight="1" x14ac:dyDescent="0.3">
      <c r="B64" s="92">
        <f>+B60+1</f>
        <v>14</v>
      </c>
      <c r="C64" s="92">
        <v>22</v>
      </c>
      <c r="D64" s="94">
        <v>0</v>
      </c>
      <c r="E64" s="67" t="s">
        <v>13</v>
      </c>
      <c r="F64" s="30" t="s">
        <v>45</v>
      </c>
      <c r="G64" s="95">
        <f>COUNTA(F64:F67)</f>
        <v>4</v>
      </c>
      <c r="H64" s="96" t="s">
        <v>20</v>
      </c>
      <c r="I64" s="98">
        <v>45341.59375</v>
      </c>
      <c r="J64" s="99">
        <f>+I64-$J$9</f>
        <v>0.59375</v>
      </c>
      <c r="K64" s="100">
        <f>+($J$12/J64)*100</f>
        <v>64.912280701345921</v>
      </c>
      <c r="L64" s="102">
        <v>3</v>
      </c>
      <c r="M64" s="102">
        <f>IF(G64=4,1.5,0)+IF(G64=3,1.3,0)+IF(G64=2,1,0)</f>
        <v>1.5</v>
      </c>
      <c r="N64" s="88">
        <f>IF(D64=1,1.3,1)</f>
        <v>1</v>
      </c>
      <c r="O64" s="108">
        <f>+C64+(K64*L64*M64*N64)</f>
        <v>314.10526315605659</v>
      </c>
      <c r="P64" s="27"/>
      <c r="Q64" s="27"/>
    </row>
    <row r="65" spans="2:17" ht="13.95" customHeight="1" x14ac:dyDescent="0.3">
      <c r="B65" s="92"/>
      <c r="C65" s="92"/>
      <c r="D65" s="94"/>
      <c r="E65" s="67"/>
      <c r="F65" s="30" t="s">
        <v>46</v>
      </c>
      <c r="G65" s="94"/>
      <c r="H65" s="97"/>
      <c r="I65" s="98"/>
      <c r="J65" s="99"/>
      <c r="K65" s="100"/>
      <c r="L65" s="88"/>
      <c r="M65" s="88"/>
      <c r="N65" s="88"/>
      <c r="O65" s="109"/>
      <c r="P65" s="28"/>
      <c r="Q65" s="28"/>
    </row>
    <row r="66" spans="2:17" ht="13.95" customHeight="1" x14ac:dyDescent="0.3">
      <c r="B66" s="92"/>
      <c r="C66" s="92"/>
      <c r="D66" s="94"/>
      <c r="E66" s="67"/>
      <c r="F66" s="30" t="s">
        <v>47</v>
      </c>
      <c r="G66" s="94"/>
      <c r="H66" s="97"/>
      <c r="I66" s="98"/>
      <c r="J66" s="99"/>
      <c r="K66" s="100"/>
      <c r="L66" s="88"/>
      <c r="M66" s="88"/>
      <c r="N66" s="88"/>
      <c r="O66" s="109"/>
      <c r="P66" s="28"/>
      <c r="Q66" s="28"/>
    </row>
    <row r="67" spans="2:17" ht="13.95" customHeight="1" x14ac:dyDescent="0.3">
      <c r="B67" s="92"/>
      <c r="C67" s="92"/>
      <c r="D67" s="94"/>
      <c r="E67" s="67"/>
      <c r="F67" s="30" t="s">
        <v>48</v>
      </c>
      <c r="G67" s="94"/>
      <c r="H67" s="97"/>
      <c r="I67" s="98"/>
      <c r="J67" s="99"/>
      <c r="K67" s="101"/>
      <c r="L67" s="89"/>
      <c r="M67" s="89"/>
      <c r="N67" s="89"/>
      <c r="O67" s="109"/>
      <c r="P67" s="29"/>
      <c r="Q67" s="29"/>
    </row>
    <row r="68" spans="2:17" ht="13.95" customHeight="1" x14ac:dyDescent="0.3">
      <c r="B68" s="92">
        <f>+B64+1</f>
        <v>15</v>
      </c>
      <c r="C68" s="93">
        <v>20</v>
      </c>
      <c r="D68" s="94">
        <v>0</v>
      </c>
      <c r="E68" s="67" t="s">
        <v>13</v>
      </c>
      <c r="F68" s="30" t="s">
        <v>45</v>
      </c>
      <c r="G68" s="95">
        <f>COUNTA(F68:F71)</f>
        <v>4</v>
      </c>
      <c r="H68" s="96" t="s">
        <v>20</v>
      </c>
      <c r="I68" s="98">
        <v>45341.59375</v>
      </c>
      <c r="J68" s="99">
        <f>+I68-$J$9</f>
        <v>0.59375</v>
      </c>
      <c r="K68" s="100">
        <f>+($J$12/J68)*100</f>
        <v>64.912280701345921</v>
      </c>
      <c r="L68" s="102">
        <v>3</v>
      </c>
      <c r="M68" s="102">
        <f>IF(G68=4,1.5,0)+IF(G68=3,1.3,0)+IF(G68=2,1,0)</f>
        <v>1.5</v>
      </c>
      <c r="N68" s="88">
        <f>IF(D68=1,1.3,1)</f>
        <v>1</v>
      </c>
      <c r="O68" s="108">
        <f>+C68+(K68*L68*M68*N68)</f>
        <v>312.10526315605659</v>
      </c>
      <c r="P68" s="27"/>
      <c r="Q68" s="27"/>
    </row>
    <row r="69" spans="2:17" ht="13.95" customHeight="1" x14ac:dyDescent="0.3">
      <c r="B69" s="92"/>
      <c r="C69" s="93"/>
      <c r="D69" s="94"/>
      <c r="E69" s="67"/>
      <c r="F69" s="30" t="s">
        <v>46</v>
      </c>
      <c r="G69" s="94"/>
      <c r="H69" s="97"/>
      <c r="I69" s="98"/>
      <c r="J69" s="99"/>
      <c r="K69" s="100"/>
      <c r="L69" s="88"/>
      <c r="M69" s="88"/>
      <c r="N69" s="88"/>
      <c r="O69" s="109"/>
      <c r="P69" s="28"/>
      <c r="Q69" s="28"/>
    </row>
    <row r="70" spans="2:17" ht="13.95" customHeight="1" x14ac:dyDescent="0.3">
      <c r="B70" s="92"/>
      <c r="C70" s="93"/>
      <c r="D70" s="94"/>
      <c r="E70" s="67"/>
      <c r="F70" s="30" t="s">
        <v>47</v>
      </c>
      <c r="G70" s="94"/>
      <c r="H70" s="97"/>
      <c r="I70" s="98"/>
      <c r="J70" s="99"/>
      <c r="K70" s="100"/>
      <c r="L70" s="88"/>
      <c r="M70" s="88"/>
      <c r="N70" s="88"/>
      <c r="O70" s="109"/>
      <c r="P70" s="28"/>
      <c r="Q70" s="28"/>
    </row>
    <row r="71" spans="2:17" ht="13.95" customHeight="1" x14ac:dyDescent="0.3">
      <c r="B71" s="92"/>
      <c r="C71" s="93"/>
      <c r="D71" s="94"/>
      <c r="E71" s="67"/>
      <c r="F71" s="30" t="s">
        <v>48</v>
      </c>
      <c r="G71" s="94"/>
      <c r="H71" s="97"/>
      <c r="I71" s="98"/>
      <c r="J71" s="99"/>
      <c r="K71" s="101"/>
      <c r="L71" s="89"/>
      <c r="M71" s="89"/>
      <c r="N71" s="89"/>
      <c r="O71" s="109"/>
      <c r="P71" s="29"/>
      <c r="Q71" s="29"/>
    </row>
    <row r="72" spans="2:17" ht="13.95" customHeight="1" x14ac:dyDescent="0.3">
      <c r="B72" s="92">
        <f>+B68+1</f>
        <v>16</v>
      </c>
      <c r="C72" s="93">
        <v>18</v>
      </c>
      <c r="D72" s="94">
        <v>0</v>
      </c>
      <c r="E72" s="67" t="s">
        <v>13</v>
      </c>
      <c r="F72" s="30" t="s">
        <v>45</v>
      </c>
      <c r="G72" s="95">
        <f>COUNTA(F72:F75)</f>
        <v>4</v>
      </c>
      <c r="H72" s="96" t="s">
        <v>20</v>
      </c>
      <c r="I72" s="98">
        <v>45341.59375</v>
      </c>
      <c r="J72" s="99">
        <f>+I72-$J$9</f>
        <v>0.59375</v>
      </c>
      <c r="K72" s="100">
        <f>+($J$12/J72)*100</f>
        <v>64.912280701345921</v>
      </c>
      <c r="L72" s="102">
        <v>3</v>
      </c>
      <c r="M72" s="102">
        <f>IF(G72=4,1.5,0)+IF(G72=3,1.3,0)+IF(G72=2,1,0)</f>
        <v>1.5</v>
      </c>
      <c r="N72" s="88">
        <f>IF(D72=1,1.3,1)</f>
        <v>1</v>
      </c>
      <c r="O72" s="108">
        <f>+C72+(K72*L72*M72*N72)</f>
        <v>310.10526315605659</v>
      </c>
      <c r="P72" s="27"/>
      <c r="Q72" s="27"/>
    </row>
    <row r="73" spans="2:17" ht="13.95" customHeight="1" x14ac:dyDescent="0.3">
      <c r="B73" s="92"/>
      <c r="C73" s="93"/>
      <c r="D73" s="94"/>
      <c r="E73" s="67"/>
      <c r="F73" s="30" t="s">
        <v>46</v>
      </c>
      <c r="G73" s="94"/>
      <c r="H73" s="97"/>
      <c r="I73" s="98"/>
      <c r="J73" s="99"/>
      <c r="K73" s="100"/>
      <c r="L73" s="88"/>
      <c r="M73" s="88"/>
      <c r="N73" s="88"/>
      <c r="O73" s="109"/>
      <c r="P73" s="28"/>
      <c r="Q73" s="28"/>
    </row>
    <row r="74" spans="2:17" ht="13.95" customHeight="1" x14ac:dyDescent="0.3">
      <c r="B74" s="92"/>
      <c r="C74" s="93"/>
      <c r="D74" s="94"/>
      <c r="E74" s="67"/>
      <c r="F74" s="30" t="s">
        <v>47</v>
      </c>
      <c r="G74" s="94"/>
      <c r="H74" s="97"/>
      <c r="I74" s="98"/>
      <c r="J74" s="99"/>
      <c r="K74" s="100"/>
      <c r="L74" s="88"/>
      <c r="M74" s="88"/>
      <c r="N74" s="88"/>
      <c r="O74" s="109"/>
      <c r="P74" s="28"/>
      <c r="Q74" s="28"/>
    </row>
    <row r="75" spans="2:17" ht="13.95" customHeight="1" x14ac:dyDescent="0.3">
      <c r="B75" s="92"/>
      <c r="C75" s="93"/>
      <c r="D75" s="94"/>
      <c r="E75" s="67"/>
      <c r="F75" s="30" t="s">
        <v>48</v>
      </c>
      <c r="G75" s="94"/>
      <c r="H75" s="97"/>
      <c r="I75" s="98"/>
      <c r="J75" s="99"/>
      <c r="K75" s="101"/>
      <c r="L75" s="89"/>
      <c r="M75" s="89"/>
      <c r="N75" s="89"/>
      <c r="O75" s="109"/>
      <c r="P75" s="29"/>
      <c r="Q75" s="29"/>
    </row>
    <row r="76" spans="2:17" ht="13.95" customHeight="1" x14ac:dyDescent="0.3">
      <c r="B76" s="92">
        <f>+B72+1</f>
        <v>17</v>
      </c>
      <c r="C76" s="93">
        <v>16</v>
      </c>
      <c r="D76" s="94">
        <v>0</v>
      </c>
      <c r="E76" s="67" t="s">
        <v>13</v>
      </c>
      <c r="F76" s="30" t="s">
        <v>45</v>
      </c>
      <c r="G76" s="95">
        <f>COUNTA(F76:F79)</f>
        <v>4</v>
      </c>
      <c r="H76" s="96" t="s">
        <v>20</v>
      </c>
      <c r="I76" s="98">
        <v>45341.59375</v>
      </c>
      <c r="J76" s="99">
        <f>+I76-$J$9</f>
        <v>0.59375</v>
      </c>
      <c r="K76" s="100">
        <f>+($J$12/J76)*100</f>
        <v>64.912280701345921</v>
      </c>
      <c r="L76" s="102">
        <v>3</v>
      </c>
      <c r="M76" s="102">
        <f>IF(G76=4,1.5,0)+IF(G76=3,1.3,0)+IF(G76=2,1,0)</f>
        <v>1.5</v>
      </c>
      <c r="N76" s="88">
        <f>IF(D76=1,1.3,1)</f>
        <v>1</v>
      </c>
      <c r="O76" s="108">
        <f>+C76+(K76*L76*M76*N76)</f>
        <v>308.10526315605659</v>
      </c>
      <c r="P76" s="27"/>
      <c r="Q76" s="27"/>
    </row>
    <row r="77" spans="2:17" ht="13.95" customHeight="1" x14ac:dyDescent="0.3">
      <c r="B77" s="92"/>
      <c r="C77" s="93"/>
      <c r="D77" s="94"/>
      <c r="E77" s="67"/>
      <c r="F77" s="30" t="s">
        <v>46</v>
      </c>
      <c r="G77" s="94"/>
      <c r="H77" s="97"/>
      <c r="I77" s="98"/>
      <c r="J77" s="99"/>
      <c r="K77" s="100"/>
      <c r="L77" s="88"/>
      <c r="M77" s="88"/>
      <c r="N77" s="88"/>
      <c r="O77" s="109"/>
      <c r="P77" s="28"/>
      <c r="Q77" s="28"/>
    </row>
    <row r="78" spans="2:17" ht="13.95" customHeight="1" x14ac:dyDescent="0.3">
      <c r="B78" s="92"/>
      <c r="C78" s="93"/>
      <c r="D78" s="94"/>
      <c r="E78" s="67"/>
      <c r="F78" s="30" t="s">
        <v>47</v>
      </c>
      <c r="G78" s="94"/>
      <c r="H78" s="97"/>
      <c r="I78" s="98"/>
      <c r="J78" s="99"/>
      <c r="K78" s="100"/>
      <c r="L78" s="88"/>
      <c r="M78" s="88"/>
      <c r="N78" s="88"/>
      <c r="O78" s="109"/>
      <c r="P78" s="28"/>
      <c r="Q78" s="28"/>
    </row>
    <row r="79" spans="2:17" ht="13.95" customHeight="1" x14ac:dyDescent="0.3">
      <c r="B79" s="92"/>
      <c r="C79" s="93"/>
      <c r="D79" s="94"/>
      <c r="E79" s="67"/>
      <c r="F79" s="30" t="s">
        <v>48</v>
      </c>
      <c r="G79" s="94"/>
      <c r="H79" s="97"/>
      <c r="I79" s="98"/>
      <c r="J79" s="99"/>
      <c r="K79" s="101"/>
      <c r="L79" s="89"/>
      <c r="M79" s="89"/>
      <c r="N79" s="89"/>
      <c r="O79" s="109"/>
      <c r="P79" s="29"/>
      <c r="Q79" s="29"/>
    </row>
    <row r="80" spans="2:17" ht="13.95" customHeight="1" x14ac:dyDescent="0.3">
      <c r="B80" s="92">
        <f>+B76+1</f>
        <v>18</v>
      </c>
      <c r="C80" s="93">
        <v>14</v>
      </c>
      <c r="D80" s="94">
        <v>0</v>
      </c>
      <c r="E80" s="67" t="s">
        <v>13</v>
      </c>
      <c r="F80" s="30" t="s">
        <v>45</v>
      </c>
      <c r="G80" s="95">
        <f>COUNTA(F80:F83)</f>
        <v>4</v>
      </c>
      <c r="H80" s="96" t="s">
        <v>20</v>
      </c>
      <c r="I80" s="98">
        <v>45341.59375</v>
      </c>
      <c r="J80" s="99">
        <f>+I80-$J$9</f>
        <v>0.59375</v>
      </c>
      <c r="K80" s="100">
        <f>+($J$12/J80)*100</f>
        <v>64.912280701345921</v>
      </c>
      <c r="L80" s="102">
        <v>3</v>
      </c>
      <c r="M80" s="102">
        <f>IF(G80=4,1.5,0)+IF(G80=3,1.3,0)+IF(G80=2,1,0)</f>
        <v>1.5</v>
      </c>
      <c r="N80" s="88">
        <f>IF(D80=1,1.3,1)</f>
        <v>1</v>
      </c>
      <c r="O80" s="108">
        <f>+C80+(K80*L80*M80*N80)</f>
        <v>306.10526315605659</v>
      </c>
      <c r="P80" s="27"/>
      <c r="Q80" s="27"/>
    </row>
    <row r="81" spans="2:17" ht="13.95" customHeight="1" x14ac:dyDescent="0.3">
      <c r="B81" s="92"/>
      <c r="C81" s="93"/>
      <c r="D81" s="94"/>
      <c r="E81" s="67"/>
      <c r="F81" s="30" t="s">
        <v>46</v>
      </c>
      <c r="G81" s="94"/>
      <c r="H81" s="97"/>
      <c r="I81" s="98"/>
      <c r="J81" s="99"/>
      <c r="K81" s="100"/>
      <c r="L81" s="88"/>
      <c r="M81" s="88"/>
      <c r="N81" s="88"/>
      <c r="O81" s="109"/>
      <c r="P81" s="28"/>
      <c r="Q81" s="28"/>
    </row>
    <row r="82" spans="2:17" ht="13.95" customHeight="1" x14ac:dyDescent="0.3">
      <c r="B82" s="92"/>
      <c r="C82" s="93"/>
      <c r="D82" s="94"/>
      <c r="E82" s="67"/>
      <c r="F82" s="30" t="s">
        <v>47</v>
      </c>
      <c r="G82" s="94"/>
      <c r="H82" s="97"/>
      <c r="I82" s="98"/>
      <c r="J82" s="99"/>
      <c r="K82" s="100"/>
      <c r="L82" s="88"/>
      <c r="M82" s="88"/>
      <c r="N82" s="88"/>
      <c r="O82" s="109"/>
      <c r="P82" s="28"/>
      <c r="Q82" s="28"/>
    </row>
    <row r="83" spans="2:17" ht="13.95" customHeight="1" x14ac:dyDescent="0.3">
      <c r="B83" s="92"/>
      <c r="C83" s="93"/>
      <c r="D83" s="94"/>
      <c r="E83" s="67"/>
      <c r="F83" s="30" t="s">
        <v>48</v>
      </c>
      <c r="G83" s="94"/>
      <c r="H83" s="97"/>
      <c r="I83" s="98"/>
      <c r="J83" s="99"/>
      <c r="K83" s="101"/>
      <c r="L83" s="89"/>
      <c r="M83" s="89"/>
      <c r="N83" s="89"/>
      <c r="O83" s="109"/>
      <c r="P83" s="29"/>
      <c r="Q83" s="29"/>
    </row>
    <row r="84" spans="2:17" ht="13.95" customHeight="1" x14ac:dyDescent="0.3">
      <c r="B84" s="92">
        <f>+B80+1</f>
        <v>19</v>
      </c>
      <c r="C84" s="93">
        <v>12</v>
      </c>
      <c r="D84" s="94">
        <v>0</v>
      </c>
      <c r="E84" s="67" t="s">
        <v>13</v>
      </c>
      <c r="F84" s="30" t="s">
        <v>45</v>
      </c>
      <c r="G84" s="95">
        <f>COUNTA(F84:F87)</f>
        <v>4</v>
      </c>
      <c r="H84" s="96" t="s">
        <v>20</v>
      </c>
      <c r="I84" s="98">
        <v>45341.59375</v>
      </c>
      <c r="J84" s="99">
        <f>+I84-$J$9</f>
        <v>0.59375</v>
      </c>
      <c r="K84" s="100">
        <f>+($J$12/J84)*100</f>
        <v>64.912280701345921</v>
      </c>
      <c r="L84" s="102">
        <v>3</v>
      </c>
      <c r="M84" s="102">
        <f>IF(G84=4,1.5,0)+IF(G84=3,1.3,0)+IF(G84=2,1,0)</f>
        <v>1.5</v>
      </c>
      <c r="N84" s="88">
        <f>IF(D84=1,1.3,1)</f>
        <v>1</v>
      </c>
      <c r="O84" s="108">
        <f>+C84+(K84*L84*M84*N84)</f>
        <v>304.10526315605659</v>
      </c>
      <c r="P84" s="27"/>
      <c r="Q84" s="27"/>
    </row>
    <row r="85" spans="2:17" ht="13.95" customHeight="1" x14ac:dyDescent="0.3">
      <c r="B85" s="92"/>
      <c r="C85" s="93"/>
      <c r="D85" s="94"/>
      <c r="E85" s="67"/>
      <c r="F85" s="30" t="s">
        <v>46</v>
      </c>
      <c r="G85" s="94"/>
      <c r="H85" s="97"/>
      <c r="I85" s="98"/>
      <c r="J85" s="99"/>
      <c r="K85" s="100"/>
      <c r="L85" s="88"/>
      <c r="M85" s="88"/>
      <c r="N85" s="88"/>
      <c r="O85" s="109"/>
      <c r="P85" s="28"/>
      <c r="Q85" s="28"/>
    </row>
    <row r="86" spans="2:17" ht="13.95" customHeight="1" x14ac:dyDescent="0.3">
      <c r="B86" s="92"/>
      <c r="C86" s="93"/>
      <c r="D86" s="94"/>
      <c r="E86" s="67"/>
      <c r="F86" s="30" t="s">
        <v>47</v>
      </c>
      <c r="G86" s="94"/>
      <c r="H86" s="97"/>
      <c r="I86" s="98"/>
      <c r="J86" s="99"/>
      <c r="K86" s="100"/>
      <c r="L86" s="88"/>
      <c r="M86" s="88"/>
      <c r="N86" s="88"/>
      <c r="O86" s="109"/>
      <c r="P86" s="28"/>
      <c r="Q86" s="28"/>
    </row>
    <row r="87" spans="2:17" ht="13.95" customHeight="1" x14ac:dyDescent="0.3">
      <c r="B87" s="92"/>
      <c r="C87" s="93"/>
      <c r="D87" s="94"/>
      <c r="E87" s="67"/>
      <c r="F87" s="30" t="s">
        <v>48</v>
      </c>
      <c r="G87" s="94"/>
      <c r="H87" s="97"/>
      <c r="I87" s="98"/>
      <c r="J87" s="99"/>
      <c r="K87" s="101"/>
      <c r="L87" s="89"/>
      <c r="M87" s="89"/>
      <c r="N87" s="89"/>
      <c r="O87" s="109"/>
      <c r="P87" s="29"/>
      <c r="Q87" s="29"/>
    </row>
    <row r="88" spans="2:17" ht="13.95" customHeight="1" x14ac:dyDescent="0.3">
      <c r="B88" s="92">
        <f>+B84+1</f>
        <v>20</v>
      </c>
      <c r="C88" s="93">
        <v>10</v>
      </c>
      <c r="D88" s="94">
        <v>0</v>
      </c>
      <c r="E88" s="67" t="s">
        <v>13</v>
      </c>
      <c r="F88" s="30" t="s">
        <v>45</v>
      </c>
      <c r="G88" s="95">
        <f>COUNTA(F88:F91)</f>
        <v>4</v>
      </c>
      <c r="H88" s="96" t="s">
        <v>20</v>
      </c>
      <c r="I88" s="98">
        <v>45341.59375</v>
      </c>
      <c r="J88" s="99">
        <f>+I88-$J$9</f>
        <v>0.59375</v>
      </c>
      <c r="K88" s="100">
        <f>+($J$12/J88)*100</f>
        <v>64.912280701345921</v>
      </c>
      <c r="L88" s="102">
        <v>3</v>
      </c>
      <c r="M88" s="102">
        <f>IF(G88=4,1.5,0)+IF(G88=3,1.3,0)+IF(G88=2,1,0)</f>
        <v>1.5</v>
      </c>
      <c r="N88" s="88">
        <f>IF(D88=1,1.3,1)</f>
        <v>1</v>
      </c>
      <c r="O88" s="108">
        <f>+C88+(K88*L88*M88*N88)</f>
        <v>302.10526315605659</v>
      </c>
      <c r="P88" s="27"/>
      <c r="Q88" s="27"/>
    </row>
    <row r="89" spans="2:17" ht="13.95" customHeight="1" x14ac:dyDescent="0.3">
      <c r="B89" s="92"/>
      <c r="C89" s="93"/>
      <c r="D89" s="94"/>
      <c r="E89" s="67"/>
      <c r="F89" s="30" t="s">
        <v>46</v>
      </c>
      <c r="G89" s="94"/>
      <c r="H89" s="97"/>
      <c r="I89" s="98"/>
      <c r="J89" s="99"/>
      <c r="K89" s="100"/>
      <c r="L89" s="88"/>
      <c r="M89" s="88"/>
      <c r="N89" s="88"/>
      <c r="O89" s="109"/>
      <c r="P89" s="28"/>
      <c r="Q89" s="28"/>
    </row>
    <row r="90" spans="2:17" ht="13.95" customHeight="1" x14ac:dyDescent="0.3">
      <c r="B90" s="92"/>
      <c r="C90" s="93"/>
      <c r="D90" s="94"/>
      <c r="E90" s="67"/>
      <c r="F90" s="30" t="s">
        <v>47</v>
      </c>
      <c r="G90" s="94"/>
      <c r="H90" s="97"/>
      <c r="I90" s="98"/>
      <c r="J90" s="99"/>
      <c r="K90" s="100"/>
      <c r="L90" s="88"/>
      <c r="M90" s="88"/>
      <c r="N90" s="88"/>
      <c r="O90" s="109"/>
      <c r="P90" s="28"/>
      <c r="Q90" s="28"/>
    </row>
    <row r="91" spans="2:17" ht="13.95" customHeight="1" x14ac:dyDescent="0.3">
      <c r="B91" s="92"/>
      <c r="C91" s="93"/>
      <c r="D91" s="94"/>
      <c r="E91" s="67"/>
      <c r="F91" s="30" t="s">
        <v>48</v>
      </c>
      <c r="G91" s="94"/>
      <c r="H91" s="97"/>
      <c r="I91" s="98"/>
      <c r="J91" s="99"/>
      <c r="K91" s="101"/>
      <c r="L91" s="89"/>
      <c r="M91" s="89"/>
      <c r="N91" s="89"/>
      <c r="O91" s="109"/>
      <c r="P91" s="29"/>
      <c r="Q91" s="29"/>
    </row>
  </sheetData>
  <mergeCells count="241">
    <mergeCell ref="I10:K10"/>
    <mergeCell ref="G84:G87"/>
    <mergeCell ref="H84:H87"/>
    <mergeCell ref="I84:I87"/>
    <mergeCell ref="B48:B51"/>
    <mergeCell ref="B56:B59"/>
    <mergeCell ref="C56:C59"/>
    <mergeCell ref="D56:D59"/>
    <mergeCell ref="B60:B63"/>
    <mergeCell ref="B68:B71"/>
    <mergeCell ref="B76:B79"/>
    <mergeCell ref="B84:B87"/>
    <mergeCell ref="C84:C87"/>
    <mergeCell ref="D84:D87"/>
    <mergeCell ref="C20:C23"/>
    <mergeCell ref="D20:D23"/>
    <mergeCell ref="G20:G23"/>
    <mergeCell ref="H20:H23"/>
    <mergeCell ref="C28:C31"/>
    <mergeCell ref="D28:D31"/>
    <mergeCell ref="G28:G31"/>
    <mergeCell ref="H28:H31"/>
    <mergeCell ref="C36:C39"/>
    <mergeCell ref="D36:D39"/>
    <mergeCell ref="M16:M19"/>
    <mergeCell ref="N16:N19"/>
    <mergeCell ref="O16:O19"/>
    <mergeCell ref="I12:I15"/>
    <mergeCell ref="J12:J15"/>
    <mergeCell ref="K12:K15"/>
    <mergeCell ref="L12:L15"/>
    <mergeCell ref="M12:M15"/>
    <mergeCell ref="B12:B15"/>
    <mergeCell ref="C12:C15"/>
    <mergeCell ref="D12:D15"/>
    <mergeCell ref="G12:G15"/>
    <mergeCell ref="H12:H15"/>
    <mergeCell ref="N12:N15"/>
    <mergeCell ref="O12:O15"/>
    <mergeCell ref="B16:B19"/>
    <mergeCell ref="C16:C19"/>
    <mergeCell ref="D16:D19"/>
    <mergeCell ref="G16:G19"/>
    <mergeCell ref="H16:H19"/>
    <mergeCell ref="I16:I19"/>
    <mergeCell ref="J16:J19"/>
    <mergeCell ref="K16:K19"/>
    <mergeCell ref="L16:L19"/>
    <mergeCell ref="O20:O23"/>
    <mergeCell ref="B24:B27"/>
    <mergeCell ref="C24:C27"/>
    <mergeCell ref="D24:D27"/>
    <mergeCell ref="G24:G27"/>
    <mergeCell ref="H24:H27"/>
    <mergeCell ref="I24:I27"/>
    <mergeCell ref="J24:J27"/>
    <mergeCell ref="K24:K27"/>
    <mergeCell ref="L24:L27"/>
    <mergeCell ref="M24:M27"/>
    <mergeCell ref="N24:N27"/>
    <mergeCell ref="O24:O27"/>
    <mergeCell ref="I20:I23"/>
    <mergeCell ref="J20:J23"/>
    <mergeCell ref="K20:K23"/>
    <mergeCell ref="L20:L23"/>
    <mergeCell ref="M20:M23"/>
    <mergeCell ref="B20:B23"/>
    <mergeCell ref="N20:N23"/>
    <mergeCell ref="G36:G39"/>
    <mergeCell ref="H36:H39"/>
    <mergeCell ref="N36:N39"/>
    <mergeCell ref="O28:O31"/>
    <mergeCell ref="B32:B35"/>
    <mergeCell ref="C32:C35"/>
    <mergeCell ref="D32:D35"/>
    <mergeCell ref="G32:G35"/>
    <mergeCell ref="H32:H35"/>
    <mergeCell ref="I32:I35"/>
    <mergeCell ref="J32:J35"/>
    <mergeCell ref="K32:K35"/>
    <mergeCell ref="L32:L35"/>
    <mergeCell ref="M32:M35"/>
    <mergeCell ref="N32:N35"/>
    <mergeCell ref="O32:O35"/>
    <mergeCell ref="I28:I31"/>
    <mergeCell ref="J28:J31"/>
    <mergeCell ref="K28:K31"/>
    <mergeCell ref="L28:L31"/>
    <mergeCell ref="M28:M31"/>
    <mergeCell ref="B28:B31"/>
    <mergeCell ref="N28:N31"/>
    <mergeCell ref="B44:B47"/>
    <mergeCell ref="C44:C47"/>
    <mergeCell ref="D44:D47"/>
    <mergeCell ref="G44:G47"/>
    <mergeCell ref="H44:H47"/>
    <mergeCell ref="O36:O39"/>
    <mergeCell ref="B40:B43"/>
    <mergeCell ref="C40:C43"/>
    <mergeCell ref="D40:D43"/>
    <mergeCell ref="G40:G43"/>
    <mergeCell ref="H40:H43"/>
    <mergeCell ref="I40:I43"/>
    <mergeCell ref="J40:J43"/>
    <mergeCell ref="K40:K43"/>
    <mergeCell ref="L40:L43"/>
    <mergeCell ref="M40:M43"/>
    <mergeCell ref="N40:N43"/>
    <mergeCell ref="O40:O43"/>
    <mergeCell ref="I36:I39"/>
    <mergeCell ref="J36:J39"/>
    <mergeCell ref="K36:K39"/>
    <mergeCell ref="L36:L39"/>
    <mergeCell ref="M36:M39"/>
    <mergeCell ref="B36:B39"/>
    <mergeCell ref="N44:N47"/>
    <mergeCell ref="O44:O47"/>
    <mergeCell ref="I44:I47"/>
    <mergeCell ref="C48:C51"/>
    <mergeCell ref="D48:D51"/>
    <mergeCell ref="G48:G51"/>
    <mergeCell ref="H48:H51"/>
    <mergeCell ref="I48:I51"/>
    <mergeCell ref="J48:J51"/>
    <mergeCell ref="K48:K51"/>
    <mergeCell ref="L48:L51"/>
    <mergeCell ref="M48:M51"/>
    <mergeCell ref="N48:N51"/>
    <mergeCell ref="J44:J47"/>
    <mergeCell ref="K44:K47"/>
    <mergeCell ref="L44:L47"/>
    <mergeCell ref="M44:M47"/>
    <mergeCell ref="O48:O51"/>
    <mergeCell ref="B52:B55"/>
    <mergeCell ref="C52:C55"/>
    <mergeCell ref="D52:D55"/>
    <mergeCell ref="G52:G55"/>
    <mergeCell ref="H52:H55"/>
    <mergeCell ref="I52:I55"/>
    <mergeCell ref="J52:J55"/>
    <mergeCell ref="K52:K55"/>
    <mergeCell ref="L52:L55"/>
    <mergeCell ref="M52:M55"/>
    <mergeCell ref="N52:N55"/>
    <mergeCell ref="O52:O55"/>
    <mergeCell ref="G56:G59"/>
    <mergeCell ref="H56:H59"/>
    <mergeCell ref="I56:I59"/>
    <mergeCell ref="J56:J59"/>
    <mergeCell ref="K56:K59"/>
    <mergeCell ref="L56:L59"/>
    <mergeCell ref="M56:M59"/>
    <mergeCell ref="N56:N59"/>
    <mergeCell ref="O56:O59"/>
    <mergeCell ref="I60:I63"/>
    <mergeCell ref="J60:J63"/>
    <mergeCell ref="K60:K63"/>
    <mergeCell ref="L60:L63"/>
    <mergeCell ref="M60:M63"/>
    <mergeCell ref="N60:N63"/>
    <mergeCell ref="O60:O63"/>
    <mergeCell ref="B64:B67"/>
    <mergeCell ref="C64:C67"/>
    <mergeCell ref="D64:D67"/>
    <mergeCell ref="G64:G67"/>
    <mergeCell ref="H64:H67"/>
    <mergeCell ref="I64:I67"/>
    <mergeCell ref="J64:J67"/>
    <mergeCell ref="K64:K67"/>
    <mergeCell ref="L64:L67"/>
    <mergeCell ref="M64:M67"/>
    <mergeCell ref="N64:N67"/>
    <mergeCell ref="O64:O67"/>
    <mergeCell ref="C60:C63"/>
    <mergeCell ref="D60:D63"/>
    <mergeCell ref="G60:G63"/>
    <mergeCell ref="H60:H63"/>
    <mergeCell ref="J68:J71"/>
    <mergeCell ref="K68:K71"/>
    <mergeCell ref="L68:L71"/>
    <mergeCell ref="M68:M71"/>
    <mergeCell ref="N68:N71"/>
    <mergeCell ref="O68:O71"/>
    <mergeCell ref="B72:B75"/>
    <mergeCell ref="C72:C75"/>
    <mergeCell ref="D72:D75"/>
    <mergeCell ref="G72:G75"/>
    <mergeCell ref="H72:H75"/>
    <mergeCell ref="I72:I75"/>
    <mergeCell ref="J72:J75"/>
    <mergeCell ref="K72:K75"/>
    <mergeCell ref="L72:L75"/>
    <mergeCell ref="M72:M75"/>
    <mergeCell ref="N72:N75"/>
    <mergeCell ref="O72:O75"/>
    <mergeCell ref="C68:C71"/>
    <mergeCell ref="D68:D71"/>
    <mergeCell ref="G68:G71"/>
    <mergeCell ref="H68:H71"/>
    <mergeCell ref="I68:I71"/>
    <mergeCell ref="M76:M79"/>
    <mergeCell ref="N76:N79"/>
    <mergeCell ref="O76:O79"/>
    <mergeCell ref="B80:B83"/>
    <mergeCell ref="C80:C83"/>
    <mergeCell ref="D80:D83"/>
    <mergeCell ref="G80:G83"/>
    <mergeCell ref="H80:H83"/>
    <mergeCell ref="I80:I83"/>
    <mergeCell ref="J80:J83"/>
    <mergeCell ref="K80:K83"/>
    <mergeCell ref="L80:L83"/>
    <mergeCell ref="M80:M83"/>
    <mergeCell ref="N80:N83"/>
    <mergeCell ref="O80:O83"/>
    <mergeCell ref="C76:C79"/>
    <mergeCell ref="D76:D79"/>
    <mergeCell ref="G76:G79"/>
    <mergeCell ref="H76:H79"/>
    <mergeCell ref="I76:I79"/>
    <mergeCell ref="J76:J79"/>
    <mergeCell ref="K76:K79"/>
    <mergeCell ref="L76:L79"/>
    <mergeCell ref="J84:J87"/>
    <mergeCell ref="K84:K87"/>
    <mergeCell ref="L84:L87"/>
    <mergeCell ref="M84:M87"/>
    <mergeCell ref="N84:N87"/>
    <mergeCell ref="O84:O87"/>
    <mergeCell ref="B88:B91"/>
    <mergeCell ref="C88:C91"/>
    <mergeCell ref="D88:D91"/>
    <mergeCell ref="G88:G91"/>
    <mergeCell ref="H88:H91"/>
    <mergeCell ref="I88:I91"/>
    <mergeCell ref="J88:J91"/>
    <mergeCell ref="K88:K91"/>
    <mergeCell ref="L88:L91"/>
    <mergeCell ref="M88:M91"/>
    <mergeCell ref="N88:N91"/>
    <mergeCell ref="O88:O9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8924C-8559-42BD-BD6D-871002558C77}">
  <dimension ref="B1:R91"/>
  <sheetViews>
    <sheetView showGridLines="0" zoomScale="90" zoomScaleNormal="90" zoomScaleSheetLayoutView="90" workbookViewId="0">
      <selection activeCell="F33" sqref="F33"/>
    </sheetView>
  </sheetViews>
  <sheetFormatPr baseColWidth="10" defaultColWidth="11.44140625" defaultRowHeight="13.8" x14ac:dyDescent="0.3"/>
  <cols>
    <col min="1" max="1" width="2.77734375" style="2" customWidth="1"/>
    <col min="2" max="2" width="12.21875" style="2" customWidth="1"/>
    <col min="3" max="3" width="6.44140625" style="2" bestFit="1" customWidth="1"/>
    <col min="4" max="4" width="12.21875" style="2" customWidth="1"/>
    <col min="5" max="5" width="18.109375" style="1" customWidth="1"/>
    <col min="6" max="6" width="18.44140625" style="1" bestFit="1" customWidth="1"/>
    <col min="7" max="7" width="5.5546875" style="2" bestFit="1" customWidth="1"/>
    <col min="8" max="8" width="8.5546875" style="2" bestFit="1" customWidth="1"/>
    <col min="9" max="10" width="17.21875" style="2" bestFit="1" customWidth="1"/>
    <col min="11" max="11" width="10.33203125" style="2" bestFit="1" customWidth="1"/>
    <col min="12" max="12" width="11.109375" style="2" bestFit="1" customWidth="1"/>
    <col min="13" max="13" width="11.6640625" style="2" bestFit="1" customWidth="1"/>
    <col min="14" max="14" width="12" style="2" bestFit="1" customWidth="1"/>
    <col min="15" max="15" width="9.77734375" style="2" bestFit="1" customWidth="1"/>
    <col min="16" max="16" width="9.77734375" style="2" customWidth="1"/>
    <col min="17" max="17" width="29.77734375" style="2" bestFit="1" customWidth="1"/>
    <col min="18" max="16384" width="11.44140625" style="2"/>
  </cols>
  <sheetData>
    <row r="1" spans="2:18" x14ac:dyDescent="0.3">
      <c r="B1" s="2" t="s">
        <v>44</v>
      </c>
    </row>
    <row r="2" spans="2:18" x14ac:dyDescent="0.3">
      <c r="B2" s="2" t="s">
        <v>49</v>
      </c>
    </row>
    <row r="3" spans="2:18" x14ac:dyDescent="0.3">
      <c r="B3" s="2" t="s">
        <v>50</v>
      </c>
    </row>
    <row r="4" spans="2:18" x14ac:dyDescent="0.3">
      <c r="B4" s="2" t="s">
        <v>51</v>
      </c>
    </row>
    <row r="5" spans="2:18" x14ac:dyDescent="0.3">
      <c r="B5" s="2" t="s">
        <v>52</v>
      </c>
    </row>
    <row r="6" spans="2:18" ht="14.4" thickBot="1" x14ac:dyDescent="0.35"/>
    <row r="7" spans="2:18" ht="14.4" thickBot="1" x14ac:dyDescent="0.35">
      <c r="B7" s="70" t="s">
        <v>36</v>
      </c>
    </row>
    <row r="8" spans="2:18" ht="15" thickBot="1" x14ac:dyDescent="0.35">
      <c r="B8" s="49" t="s">
        <v>32</v>
      </c>
      <c r="D8" s="53" t="s">
        <v>12</v>
      </c>
      <c r="E8" s="66">
        <f>+'Ficha Tecnica'!D5</f>
        <v>0</v>
      </c>
      <c r="R8"/>
    </row>
    <row r="9" spans="2:18" ht="15" thickBot="1" x14ac:dyDescent="0.35">
      <c r="B9" s="51" t="s">
        <v>33</v>
      </c>
      <c r="D9" s="53" t="s">
        <v>34</v>
      </c>
      <c r="E9" s="66" t="s">
        <v>11</v>
      </c>
      <c r="I9" s="39" t="s">
        <v>21</v>
      </c>
      <c r="J9" s="65">
        <v>45341</v>
      </c>
      <c r="R9"/>
    </row>
    <row r="10" spans="2:18" ht="14.4" x14ac:dyDescent="0.3">
      <c r="I10" s="115" t="s">
        <v>18</v>
      </c>
      <c r="J10" s="116"/>
      <c r="K10" s="117"/>
      <c r="R10"/>
    </row>
    <row r="11" spans="2:18" ht="41.4" x14ac:dyDescent="0.3">
      <c r="B11" s="34" t="s">
        <v>17</v>
      </c>
      <c r="C11" s="34" t="s">
        <v>35</v>
      </c>
      <c r="D11" s="34" t="s">
        <v>36</v>
      </c>
      <c r="E11" s="34" t="s">
        <v>13</v>
      </c>
      <c r="F11" s="34" t="s">
        <v>14</v>
      </c>
      <c r="G11" s="3" t="s">
        <v>37</v>
      </c>
      <c r="H11" s="35" t="s">
        <v>19</v>
      </c>
      <c r="I11" s="54" t="s">
        <v>22</v>
      </c>
      <c r="J11" s="3" t="s">
        <v>23</v>
      </c>
      <c r="K11" s="3" t="s">
        <v>38</v>
      </c>
      <c r="L11" s="3" t="s">
        <v>39</v>
      </c>
      <c r="M11" s="3" t="s">
        <v>40</v>
      </c>
      <c r="N11" s="3" t="s">
        <v>41</v>
      </c>
      <c r="O11" s="34" t="s">
        <v>42</v>
      </c>
      <c r="P11" s="71" t="s">
        <v>26</v>
      </c>
      <c r="Q11" s="71" t="s">
        <v>43</v>
      </c>
      <c r="R11"/>
    </row>
    <row r="12" spans="2:18" ht="14.4" x14ac:dyDescent="0.3">
      <c r="B12" s="104">
        <v>1</v>
      </c>
      <c r="C12" s="104">
        <v>100</v>
      </c>
      <c r="D12" s="95">
        <v>1</v>
      </c>
      <c r="E12" s="67" t="s">
        <v>13</v>
      </c>
      <c r="F12" s="30" t="s">
        <v>45</v>
      </c>
      <c r="G12" s="95">
        <f>COUNTA(F12:F15)</f>
        <v>4</v>
      </c>
      <c r="H12" s="96" t="s">
        <v>20</v>
      </c>
      <c r="I12" s="98">
        <v>45341.385416666664</v>
      </c>
      <c r="J12" s="99">
        <f>+I12-J9</f>
        <v>0.38541666666424135</v>
      </c>
      <c r="K12" s="88">
        <f>+(J12/J12)*100</f>
        <v>100</v>
      </c>
      <c r="L12" s="102">
        <v>2</v>
      </c>
      <c r="M12" s="102">
        <f>IF(G12=4,1.5,0)+IF(G12=3,1.3,0)+IF(G12=2,1,0)</f>
        <v>1.5</v>
      </c>
      <c r="N12" s="88">
        <f>IF(D12=1,1.3,1)</f>
        <v>1.3</v>
      </c>
      <c r="O12" s="113">
        <f>+C12+(K12*L12*M12*N12)</f>
        <v>490</v>
      </c>
      <c r="P12" s="27"/>
      <c r="Q12" s="27"/>
      <c r="R12"/>
    </row>
    <row r="13" spans="2:18" ht="14.4" x14ac:dyDescent="0.3">
      <c r="B13" s="92"/>
      <c r="C13" s="92"/>
      <c r="D13" s="94"/>
      <c r="E13" s="67"/>
      <c r="F13" s="30" t="s">
        <v>46</v>
      </c>
      <c r="G13" s="94"/>
      <c r="H13" s="97"/>
      <c r="I13" s="98"/>
      <c r="J13" s="99"/>
      <c r="K13" s="88"/>
      <c r="L13" s="88"/>
      <c r="M13" s="88"/>
      <c r="N13" s="88"/>
      <c r="O13" s="114"/>
      <c r="P13" s="28"/>
      <c r="Q13" s="28"/>
      <c r="R13"/>
    </row>
    <row r="14" spans="2:18" ht="14.4" x14ac:dyDescent="0.3">
      <c r="B14" s="92"/>
      <c r="C14" s="92"/>
      <c r="D14" s="94"/>
      <c r="E14" s="67"/>
      <c r="F14" s="30" t="s">
        <v>47</v>
      </c>
      <c r="G14" s="94"/>
      <c r="H14" s="97"/>
      <c r="I14" s="98"/>
      <c r="J14" s="99"/>
      <c r="K14" s="88"/>
      <c r="L14" s="88"/>
      <c r="M14" s="88"/>
      <c r="N14" s="88"/>
      <c r="O14" s="114"/>
      <c r="P14" s="28"/>
      <c r="Q14" s="28"/>
      <c r="R14"/>
    </row>
    <row r="15" spans="2:18" ht="14.4" x14ac:dyDescent="0.3">
      <c r="B15" s="92"/>
      <c r="C15" s="92"/>
      <c r="D15" s="94"/>
      <c r="E15" s="67"/>
      <c r="F15" s="30" t="s">
        <v>48</v>
      </c>
      <c r="G15" s="94"/>
      <c r="H15" s="97"/>
      <c r="I15" s="98"/>
      <c r="J15" s="99"/>
      <c r="K15" s="89"/>
      <c r="L15" s="89"/>
      <c r="M15" s="89"/>
      <c r="N15" s="89"/>
      <c r="O15" s="114"/>
      <c r="P15" s="29"/>
      <c r="Q15" s="29"/>
      <c r="R15"/>
    </row>
    <row r="16" spans="2:18" ht="14.4" x14ac:dyDescent="0.3">
      <c r="B16" s="92">
        <f>+B12+1</f>
        <v>2</v>
      </c>
      <c r="C16" s="92">
        <v>85</v>
      </c>
      <c r="D16" s="94">
        <v>1</v>
      </c>
      <c r="E16" s="67" t="s">
        <v>13</v>
      </c>
      <c r="F16" s="30" t="s">
        <v>45</v>
      </c>
      <c r="G16" s="95">
        <f>COUNTA(F16:F19)</f>
        <v>4</v>
      </c>
      <c r="H16" s="96" t="s">
        <v>20</v>
      </c>
      <c r="I16" s="98">
        <v>45341.427083333336</v>
      </c>
      <c r="J16" s="99">
        <f>+I16-$J$9</f>
        <v>0.42708333333575865</v>
      </c>
      <c r="K16" s="100">
        <f>+($J$12/J16)*100</f>
        <v>90.24390243794403</v>
      </c>
      <c r="L16" s="102">
        <v>2</v>
      </c>
      <c r="M16" s="102">
        <f t="shared" ref="M16" si="0">IF(G16=4,1.5,0)+IF(G16=3,1.3,0)+IF(G16=2,1,0)</f>
        <v>1.5</v>
      </c>
      <c r="N16" s="88">
        <f>IF(D16=1,1.3,1)</f>
        <v>1.3</v>
      </c>
      <c r="O16" s="113">
        <f>+C16+(K16*L16*M16*N16)</f>
        <v>436.9512195079817</v>
      </c>
      <c r="P16" s="27"/>
      <c r="Q16" s="28"/>
      <c r="R16"/>
    </row>
    <row r="17" spans="2:18" ht="14.4" x14ac:dyDescent="0.3">
      <c r="B17" s="92"/>
      <c r="C17" s="92"/>
      <c r="D17" s="94"/>
      <c r="E17" s="67"/>
      <c r="F17" s="30" t="s">
        <v>46</v>
      </c>
      <c r="G17" s="94"/>
      <c r="H17" s="97"/>
      <c r="I17" s="98"/>
      <c r="J17" s="99"/>
      <c r="K17" s="100"/>
      <c r="L17" s="88"/>
      <c r="M17" s="88"/>
      <c r="N17" s="88"/>
      <c r="O17" s="114"/>
      <c r="P17" s="28"/>
      <c r="Q17" s="28"/>
      <c r="R17"/>
    </row>
    <row r="18" spans="2:18" ht="14.4" x14ac:dyDescent="0.3">
      <c r="B18" s="92"/>
      <c r="C18" s="92"/>
      <c r="D18" s="94"/>
      <c r="E18" s="67"/>
      <c r="F18" s="30" t="s">
        <v>47</v>
      </c>
      <c r="G18" s="94"/>
      <c r="H18" s="97"/>
      <c r="I18" s="98"/>
      <c r="J18" s="99"/>
      <c r="K18" s="100"/>
      <c r="L18" s="88"/>
      <c r="M18" s="88"/>
      <c r="N18" s="88"/>
      <c r="O18" s="114"/>
      <c r="P18" s="28"/>
      <c r="Q18" s="28"/>
      <c r="R18"/>
    </row>
    <row r="19" spans="2:18" ht="14.4" x14ac:dyDescent="0.3">
      <c r="B19" s="92"/>
      <c r="C19" s="92"/>
      <c r="D19" s="94"/>
      <c r="E19" s="67"/>
      <c r="F19" s="30" t="s">
        <v>48</v>
      </c>
      <c r="G19" s="94"/>
      <c r="H19" s="97"/>
      <c r="I19" s="98"/>
      <c r="J19" s="99"/>
      <c r="K19" s="101"/>
      <c r="L19" s="89"/>
      <c r="M19" s="89"/>
      <c r="N19" s="89"/>
      <c r="O19" s="114"/>
      <c r="P19" s="29"/>
      <c r="Q19" s="29"/>
      <c r="R19"/>
    </row>
    <row r="20" spans="2:18" ht="14.4" x14ac:dyDescent="0.3">
      <c r="B20" s="92">
        <f>+B16+1</f>
        <v>3</v>
      </c>
      <c r="C20" s="92">
        <v>73</v>
      </c>
      <c r="D20" s="94">
        <v>1</v>
      </c>
      <c r="E20" s="67" t="s">
        <v>13</v>
      </c>
      <c r="F20" s="30" t="s">
        <v>45</v>
      </c>
      <c r="G20" s="95">
        <f t="shared" ref="G20" si="1">COUNTA(F20:F23)</f>
        <v>4</v>
      </c>
      <c r="H20" s="96" t="s">
        <v>20</v>
      </c>
      <c r="I20" s="98">
        <v>45341.59375</v>
      </c>
      <c r="J20" s="99">
        <f>+I20-$J$9</f>
        <v>0.59375</v>
      </c>
      <c r="K20" s="100">
        <f t="shared" ref="K20" si="2">+($J$12/J20)*100</f>
        <v>64.912280701345921</v>
      </c>
      <c r="L20" s="102">
        <v>2</v>
      </c>
      <c r="M20" s="102">
        <f t="shared" ref="M20" si="3">IF(G20=4,1.5,0)+IF(G20=3,1.3,0)+IF(G20=2,1,0)</f>
        <v>1.5</v>
      </c>
      <c r="N20" s="88">
        <f>IF(D20=1,1.3,1)</f>
        <v>1.3</v>
      </c>
      <c r="O20" s="113">
        <f>+C20+(K20*L20*M20*N20)</f>
        <v>326.1578947352491</v>
      </c>
      <c r="P20" s="27"/>
      <c r="Q20" s="28"/>
      <c r="R20"/>
    </row>
    <row r="21" spans="2:18" ht="14.4" x14ac:dyDescent="0.3">
      <c r="B21" s="92"/>
      <c r="C21" s="92"/>
      <c r="D21" s="94"/>
      <c r="E21" s="67"/>
      <c r="F21" s="30" t="s">
        <v>46</v>
      </c>
      <c r="G21" s="94"/>
      <c r="H21" s="97"/>
      <c r="I21" s="98"/>
      <c r="J21" s="99"/>
      <c r="K21" s="100"/>
      <c r="L21" s="88"/>
      <c r="M21" s="88"/>
      <c r="N21" s="88"/>
      <c r="O21" s="114"/>
      <c r="P21" s="28"/>
      <c r="Q21" s="28"/>
      <c r="R21"/>
    </row>
    <row r="22" spans="2:18" ht="14.4" x14ac:dyDescent="0.3">
      <c r="B22" s="92"/>
      <c r="C22" s="92"/>
      <c r="D22" s="94"/>
      <c r="E22" s="67"/>
      <c r="F22" s="30" t="s">
        <v>47</v>
      </c>
      <c r="G22" s="94"/>
      <c r="H22" s="97"/>
      <c r="I22" s="98"/>
      <c r="J22" s="99"/>
      <c r="K22" s="100"/>
      <c r="L22" s="88"/>
      <c r="M22" s="88"/>
      <c r="N22" s="88"/>
      <c r="O22" s="114"/>
      <c r="P22" s="28"/>
      <c r="Q22" s="28"/>
      <c r="R22"/>
    </row>
    <row r="23" spans="2:18" ht="14.4" x14ac:dyDescent="0.3">
      <c r="B23" s="92"/>
      <c r="C23" s="92"/>
      <c r="D23" s="94"/>
      <c r="E23" s="67"/>
      <c r="F23" s="30" t="s">
        <v>48</v>
      </c>
      <c r="G23" s="94"/>
      <c r="H23" s="97"/>
      <c r="I23" s="98"/>
      <c r="J23" s="99"/>
      <c r="K23" s="101"/>
      <c r="L23" s="89"/>
      <c r="M23" s="89"/>
      <c r="N23" s="89"/>
      <c r="O23" s="114"/>
      <c r="P23" s="29"/>
      <c r="Q23" s="28"/>
      <c r="R23"/>
    </row>
    <row r="24" spans="2:18" ht="14.4" x14ac:dyDescent="0.3">
      <c r="B24" s="92">
        <f>+B20+1</f>
        <v>4</v>
      </c>
      <c r="C24" s="92">
        <v>63</v>
      </c>
      <c r="D24" s="94">
        <v>1</v>
      </c>
      <c r="E24" s="67" t="s">
        <v>13</v>
      </c>
      <c r="F24" s="30" t="s">
        <v>45</v>
      </c>
      <c r="G24" s="95">
        <f t="shared" ref="G24" si="4">COUNTA(F24:F27)</f>
        <v>4</v>
      </c>
      <c r="H24" s="96" t="s">
        <v>20</v>
      </c>
      <c r="I24" s="98">
        <v>45341.59375</v>
      </c>
      <c r="J24" s="99">
        <f>+I24-$J$9</f>
        <v>0.59375</v>
      </c>
      <c r="K24" s="100">
        <f t="shared" ref="K24" si="5">+($J$12/J24)*100</f>
        <v>64.912280701345921</v>
      </c>
      <c r="L24" s="102">
        <v>2</v>
      </c>
      <c r="M24" s="102">
        <f t="shared" ref="M24" si="6">IF(G24=4,1.5,0)+IF(G24=3,1.3,0)+IF(G24=2,1,0)</f>
        <v>1.5</v>
      </c>
      <c r="N24" s="88">
        <f>IF(D24=1,1.3,1)</f>
        <v>1.3</v>
      </c>
      <c r="O24" s="113">
        <f>+C24+(K24*L24*M24*N24)</f>
        <v>316.1578947352491</v>
      </c>
      <c r="P24" s="59"/>
      <c r="Q24" s="60"/>
      <c r="R24"/>
    </row>
    <row r="25" spans="2:18" ht="14.4" x14ac:dyDescent="0.3">
      <c r="B25" s="92"/>
      <c r="C25" s="103"/>
      <c r="D25" s="94"/>
      <c r="E25" s="67"/>
      <c r="F25" s="30" t="s">
        <v>46</v>
      </c>
      <c r="G25" s="94"/>
      <c r="H25" s="97"/>
      <c r="I25" s="98"/>
      <c r="J25" s="99"/>
      <c r="K25" s="100"/>
      <c r="L25" s="88"/>
      <c r="M25" s="88"/>
      <c r="N25" s="88"/>
      <c r="O25" s="114"/>
      <c r="P25" s="61"/>
      <c r="Q25" s="62"/>
      <c r="R25"/>
    </row>
    <row r="26" spans="2:18" ht="14.4" x14ac:dyDescent="0.3">
      <c r="B26" s="92"/>
      <c r="C26" s="103"/>
      <c r="D26" s="94"/>
      <c r="E26" s="67"/>
      <c r="F26" s="30" t="s">
        <v>47</v>
      </c>
      <c r="G26" s="94"/>
      <c r="H26" s="97"/>
      <c r="I26" s="98"/>
      <c r="J26" s="99"/>
      <c r="K26" s="100"/>
      <c r="L26" s="88"/>
      <c r="M26" s="88"/>
      <c r="N26" s="88"/>
      <c r="O26" s="114"/>
      <c r="P26" s="61"/>
      <c r="Q26" s="62"/>
      <c r="R26"/>
    </row>
    <row r="27" spans="2:18" ht="14.4" x14ac:dyDescent="0.3">
      <c r="B27" s="92"/>
      <c r="C27" s="92"/>
      <c r="D27" s="94"/>
      <c r="E27" s="67"/>
      <c r="F27" s="30" t="s">
        <v>48</v>
      </c>
      <c r="G27" s="94"/>
      <c r="H27" s="97"/>
      <c r="I27" s="98"/>
      <c r="J27" s="99"/>
      <c r="K27" s="101"/>
      <c r="L27" s="89"/>
      <c r="M27" s="89"/>
      <c r="N27" s="89"/>
      <c r="O27" s="114"/>
      <c r="P27" s="63"/>
      <c r="Q27" s="64"/>
      <c r="R27"/>
    </row>
    <row r="28" spans="2:18" ht="14.4" x14ac:dyDescent="0.3">
      <c r="B28" s="92">
        <f>+B24+1</f>
        <v>5</v>
      </c>
      <c r="C28" s="92">
        <v>55</v>
      </c>
      <c r="D28" s="94">
        <v>1</v>
      </c>
      <c r="E28" s="67" t="s">
        <v>13</v>
      </c>
      <c r="F28" s="30" t="s">
        <v>45</v>
      </c>
      <c r="G28" s="95">
        <f t="shared" ref="G28" si="7">COUNTA(F28:F31)</f>
        <v>4</v>
      </c>
      <c r="H28" s="96" t="s">
        <v>20</v>
      </c>
      <c r="I28" s="98">
        <v>45341.59375</v>
      </c>
      <c r="J28" s="99">
        <f>+I28-$J$9</f>
        <v>0.59375</v>
      </c>
      <c r="K28" s="100">
        <f t="shared" ref="K28" si="8">+($J$12/J28)*100</f>
        <v>64.912280701345921</v>
      </c>
      <c r="L28" s="102">
        <v>2</v>
      </c>
      <c r="M28" s="102">
        <f t="shared" ref="M28" si="9">IF(G28=4,1.5,0)+IF(G28=3,1.3,0)+IF(G28=2,1,0)</f>
        <v>1.5</v>
      </c>
      <c r="N28" s="88">
        <f>IF(D28=1,1.3,1)</f>
        <v>1.3</v>
      </c>
      <c r="O28" s="113">
        <f>+C28+(K28*L28*M28*N28)</f>
        <v>308.1578947352491</v>
      </c>
      <c r="P28" s="59"/>
      <c r="Q28" s="28"/>
      <c r="R28"/>
    </row>
    <row r="29" spans="2:18" ht="14.4" x14ac:dyDescent="0.3">
      <c r="B29" s="92"/>
      <c r="C29" s="92"/>
      <c r="D29" s="94"/>
      <c r="E29" s="67"/>
      <c r="F29" s="30" t="s">
        <v>46</v>
      </c>
      <c r="G29" s="94"/>
      <c r="H29" s="97"/>
      <c r="I29" s="98"/>
      <c r="J29" s="99"/>
      <c r="K29" s="100"/>
      <c r="L29" s="88"/>
      <c r="M29" s="88"/>
      <c r="N29" s="88"/>
      <c r="O29" s="114"/>
      <c r="P29" s="61"/>
      <c r="Q29" s="62"/>
      <c r="R29"/>
    </row>
    <row r="30" spans="2:18" ht="14.4" x14ac:dyDescent="0.3">
      <c r="B30" s="92"/>
      <c r="C30" s="92"/>
      <c r="D30" s="94"/>
      <c r="E30" s="67"/>
      <c r="F30" s="30" t="s">
        <v>47</v>
      </c>
      <c r="G30" s="94"/>
      <c r="H30" s="97"/>
      <c r="I30" s="98"/>
      <c r="J30" s="99"/>
      <c r="K30" s="100"/>
      <c r="L30" s="88"/>
      <c r="M30" s="88"/>
      <c r="N30" s="88"/>
      <c r="O30" s="114"/>
      <c r="P30" s="61"/>
      <c r="Q30" s="62"/>
      <c r="R30"/>
    </row>
    <row r="31" spans="2:18" ht="14.4" x14ac:dyDescent="0.3">
      <c r="B31" s="92"/>
      <c r="C31" s="92"/>
      <c r="D31" s="94"/>
      <c r="E31" s="67"/>
      <c r="F31" s="30" t="s">
        <v>48</v>
      </c>
      <c r="G31" s="94"/>
      <c r="H31" s="97"/>
      <c r="I31" s="98"/>
      <c r="J31" s="99"/>
      <c r="K31" s="101"/>
      <c r="L31" s="89"/>
      <c r="M31" s="89"/>
      <c r="N31" s="89"/>
      <c r="O31" s="114"/>
      <c r="P31" s="63"/>
      <c r="Q31" s="64"/>
      <c r="R31"/>
    </row>
    <row r="32" spans="2:18" ht="14.4" x14ac:dyDescent="0.3">
      <c r="B32" s="92">
        <f>+B28+1</f>
        <v>6</v>
      </c>
      <c r="C32" s="92">
        <v>50</v>
      </c>
      <c r="D32" s="94">
        <v>1</v>
      </c>
      <c r="E32" s="67" t="s">
        <v>13</v>
      </c>
      <c r="F32" s="30" t="s">
        <v>45</v>
      </c>
      <c r="G32" s="95">
        <f t="shared" ref="G32" si="10">COUNTA(F32:F35)</f>
        <v>4</v>
      </c>
      <c r="H32" s="96" t="s">
        <v>20</v>
      </c>
      <c r="I32" s="98">
        <v>45341.59375</v>
      </c>
      <c r="J32" s="99">
        <f>+I32-$J$9</f>
        <v>0.59375</v>
      </c>
      <c r="K32" s="100">
        <f t="shared" ref="K32" si="11">+($J$12/J32)*100</f>
        <v>64.912280701345921</v>
      </c>
      <c r="L32" s="102">
        <v>2</v>
      </c>
      <c r="M32" s="102">
        <f t="shared" ref="M32" si="12">IF(G32=4,1.5,0)+IF(G32=3,1.3,0)+IF(G32=2,1,0)</f>
        <v>1.5</v>
      </c>
      <c r="N32" s="88">
        <f t="shared" ref="N32" si="13">IF(D32=1,1.3,1)</f>
        <v>1.3</v>
      </c>
      <c r="O32" s="113">
        <f t="shared" ref="O32" si="14">+C32+(K32*L32*M32*N32)</f>
        <v>303.1578947352491</v>
      </c>
      <c r="P32" s="27"/>
      <c r="Q32" s="28"/>
      <c r="R32"/>
    </row>
    <row r="33" spans="2:18" ht="14.4" x14ac:dyDescent="0.3">
      <c r="B33" s="92"/>
      <c r="C33" s="92"/>
      <c r="D33" s="94"/>
      <c r="E33" s="67"/>
      <c r="F33" s="30" t="s">
        <v>46</v>
      </c>
      <c r="G33" s="94"/>
      <c r="H33" s="97"/>
      <c r="I33" s="98"/>
      <c r="J33" s="99"/>
      <c r="K33" s="100"/>
      <c r="L33" s="88"/>
      <c r="M33" s="88"/>
      <c r="N33" s="88"/>
      <c r="O33" s="114"/>
      <c r="P33" s="28"/>
      <c r="Q33" s="28"/>
      <c r="R33"/>
    </row>
    <row r="34" spans="2:18" ht="14.4" x14ac:dyDescent="0.3">
      <c r="B34" s="92"/>
      <c r="C34" s="92"/>
      <c r="D34" s="94"/>
      <c r="E34" s="67"/>
      <c r="F34" s="30" t="s">
        <v>47</v>
      </c>
      <c r="G34" s="94"/>
      <c r="H34" s="97"/>
      <c r="I34" s="98"/>
      <c r="J34" s="99"/>
      <c r="K34" s="100"/>
      <c r="L34" s="88"/>
      <c r="M34" s="88"/>
      <c r="N34" s="88"/>
      <c r="O34" s="114"/>
      <c r="P34" s="28"/>
      <c r="Q34" s="28"/>
      <c r="R34"/>
    </row>
    <row r="35" spans="2:18" ht="14.4" x14ac:dyDescent="0.3">
      <c r="B35" s="92"/>
      <c r="C35" s="92"/>
      <c r="D35" s="94"/>
      <c r="E35" s="67"/>
      <c r="F35" s="30" t="s">
        <v>48</v>
      </c>
      <c r="G35" s="94"/>
      <c r="H35" s="97"/>
      <c r="I35" s="98"/>
      <c r="J35" s="99"/>
      <c r="K35" s="101"/>
      <c r="L35" s="89"/>
      <c r="M35" s="89"/>
      <c r="N35" s="89"/>
      <c r="O35" s="114"/>
      <c r="P35" s="29"/>
      <c r="Q35" s="29"/>
      <c r="R35"/>
    </row>
    <row r="36" spans="2:18" ht="14.4" x14ac:dyDescent="0.3">
      <c r="B36" s="92">
        <f>+B32+1</f>
        <v>7</v>
      </c>
      <c r="C36" s="92">
        <v>45</v>
      </c>
      <c r="D36" s="94">
        <v>0</v>
      </c>
      <c r="E36" s="67" t="s">
        <v>13</v>
      </c>
      <c r="F36" s="30" t="s">
        <v>45</v>
      </c>
      <c r="G36" s="95">
        <f t="shared" ref="G36" si="15">COUNTA(F36:F39)</f>
        <v>4</v>
      </c>
      <c r="H36" s="96" t="s">
        <v>20</v>
      </c>
      <c r="I36" s="98">
        <v>45341.59375</v>
      </c>
      <c r="J36" s="99">
        <f>+I36-$J$9</f>
        <v>0.59375</v>
      </c>
      <c r="K36" s="100">
        <f t="shared" ref="K36" si="16">+($J$12/J36)*100</f>
        <v>64.912280701345921</v>
      </c>
      <c r="L36" s="102">
        <v>2</v>
      </c>
      <c r="M36" s="102">
        <f t="shared" ref="M36" si="17">IF(G36=4,1.5,0)+IF(G36=3,1.3,0)+IF(G36=2,1,0)</f>
        <v>1.5</v>
      </c>
      <c r="N36" s="88">
        <f t="shared" ref="N36" si="18">IF(D36=1,1.3,1)</f>
        <v>1</v>
      </c>
      <c r="O36" s="113">
        <f t="shared" ref="O36" si="19">+C36+(K36*L36*M36*N36)</f>
        <v>239.73684210403775</v>
      </c>
      <c r="P36" s="27"/>
      <c r="Q36" s="27"/>
      <c r="R36"/>
    </row>
    <row r="37" spans="2:18" ht="14.4" x14ac:dyDescent="0.3">
      <c r="B37" s="92"/>
      <c r="C37" s="92"/>
      <c r="D37" s="94"/>
      <c r="E37" s="67"/>
      <c r="F37" s="30" t="s">
        <v>46</v>
      </c>
      <c r="G37" s="94"/>
      <c r="H37" s="97"/>
      <c r="I37" s="98"/>
      <c r="J37" s="99"/>
      <c r="K37" s="100"/>
      <c r="L37" s="88"/>
      <c r="M37" s="88"/>
      <c r="N37" s="88"/>
      <c r="O37" s="114"/>
      <c r="P37" s="28"/>
      <c r="Q37" s="28"/>
      <c r="R37"/>
    </row>
    <row r="38" spans="2:18" ht="14.4" x14ac:dyDescent="0.3">
      <c r="B38" s="92"/>
      <c r="C38" s="92"/>
      <c r="D38" s="94"/>
      <c r="E38" s="67"/>
      <c r="F38" s="30" t="s">
        <v>47</v>
      </c>
      <c r="G38" s="94"/>
      <c r="H38" s="97"/>
      <c r="I38" s="98"/>
      <c r="J38" s="99"/>
      <c r="K38" s="100"/>
      <c r="L38" s="88"/>
      <c r="M38" s="88"/>
      <c r="N38" s="88"/>
      <c r="O38" s="114"/>
      <c r="P38" s="28"/>
      <c r="Q38" s="28"/>
      <c r="R38"/>
    </row>
    <row r="39" spans="2:18" ht="14.4" x14ac:dyDescent="0.3">
      <c r="B39" s="92"/>
      <c r="C39" s="92"/>
      <c r="D39" s="94"/>
      <c r="E39" s="67"/>
      <c r="F39" s="30" t="s">
        <v>48</v>
      </c>
      <c r="G39" s="94"/>
      <c r="H39" s="97"/>
      <c r="I39" s="98"/>
      <c r="J39" s="99"/>
      <c r="K39" s="101"/>
      <c r="L39" s="89"/>
      <c r="M39" s="89"/>
      <c r="N39" s="89"/>
      <c r="O39" s="114"/>
      <c r="P39" s="29"/>
      <c r="Q39" s="29"/>
      <c r="R39"/>
    </row>
    <row r="40" spans="2:18" ht="14.4" x14ac:dyDescent="0.3">
      <c r="B40" s="92">
        <f t="shared" ref="B40" si="20">+B36+1</f>
        <v>8</v>
      </c>
      <c r="C40" s="92">
        <v>40</v>
      </c>
      <c r="D40" s="94">
        <v>0</v>
      </c>
      <c r="E40" s="67" t="s">
        <v>13</v>
      </c>
      <c r="F40" s="30" t="s">
        <v>45</v>
      </c>
      <c r="G40" s="95">
        <f t="shared" ref="G40:G88" si="21">COUNTA(F40:F43)</f>
        <v>4</v>
      </c>
      <c r="H40" s="96" t="s">
        <v>20</v>
      </c>
      <c r="I40" s="98">
        <v>45341.59375</v>
      </c>
      <c r="J40" s="99">
        <f t="shared" ref="J40" si="22">+I40-$J$9</f>
        <v>0.59375</v>
      </c>
      <c r="K40" s="100">
        <f t="shared" ref="K40:K80" si="23">+($J$12/J40)*100</f>
        <v>64.912280701345921</v>
      </c>
      <c r="L40" s="102">
        <v>2</v>
      </c>
      <c r="M40" s="102">
        <f t="shared" ref="M40" si="24">IF(G40=4,1.5,0)+IF(G40=3,1.3,0)+IF(G40=2,1,0)</f>
        <v>1.5</v>
      </c>
      <c r="N40" s="88">
        <f t="shared" ref="N40" si="25">IF(D40=1,1.3,1)</f>
        <v>1</v>
      </c>
      <c r="O40" s="113">
        <f t="shared" ref="O40" si="26">+C40+(K40*L40*M40*N40)</f>
        <v>234.73684210403775</v>
      </c>
      <c r="P40" s="27"/>
      <c r="Q40" s="27"/>
      <c r="R40"/>
    </row>
    <row r="41" spans="2:18" ht="14.4" x14ac:dyDescent="0.3">
      <c r="B41" s="92"/>
      <c r="C41" s="92"/>
      <c r="D41" s="94"/>
      <c r="E41" s="67"/>
      <c r="F41" s="30" t="s">
        <v>46</v>
      </c>
      <c r="G41" s="94"/>
      <c r="H41" s="97"/>
      <c r="I41" s="98"/>
      <c r="J41" s="99"/>
      <c r="K41" s="100"/>
      <c r="L41" s="88"/>
      <c r="M41" s="88"/>
      <c r="N41" s="88"/>
      <c r="O41" s="114"/>
      <c r="P41" s="28"/>
      <c r="Q41" s="28"/>
      <c r="R41"/>
    </row>
    <row r="42" spans="2:18" ht="14.4" x14ac:dyDescent="0.3">
      <c r="B42" s="92"/>
      <c r="C42" s="92"/>
      <c r="D42" s="94"/>
      <c r="E42" s="67"/>
      <c r="F42" s="30" t="s">
        <v>47</v>
      </c>
      <c r="G42" s="94"/>
      <c r="H42" s="97"/>
      <c r="I42" s="98"/>
      <c r="J42" s="99"/>
      <c r="K42" s="100"/>
      <c r="L42" s="88"/>
      <c r="M42" s="88"/>
      <c r="N42" s="88"/>
      <c r="O42" s="114"/>
      <c r="P42" s="28"/>
      <c r="Q42" s="28"/>
      <c r="R42"/>
    </row>
    <row r="43" spans="2:18" ht="14.4" x14ac:dyDescent="0.3">
      <c r="B43" s="92"/>
      <c r="C43" s="92"/>
      <c r="D43" s="94"/>
      <c r="E43" s="67"/>
      <c r="F43" s="30" t="s">
        <v>48</v>
      </c>
      <c r="G43" s="94"/>
      <c r="H43" s="97"/>
      <c r="I43" s="98"/>
      <c r="J43" s="99"/>
      <c r="K43" s="101"/>
      <c r="L43" s="89"/>
      <c r="M43" s="89"/>
      <c r="N43" s="89"/>
      <c r="O43" s="114"/>
      <c r="P43" s="29"/>
      <c r="Q43" s="29"/>
      <c r="R43"/>
    </row>
    <row r="44" spans="2:18" ht="14.4" x14ac:dyDescent="0.3">
      <c r="B44" s="92">
        <f t="shared" ref="B44" si="27">+B40+1</f>
        <v>9</v>
      </c>
      <c r="C44" s="92">
        <v>35</v>
      </c>
      <c r="D44" s="94">
        <v>0</v>
      </c>
      <c r="E44" s="67" t="s">
        <v>13</v>
      </c>
      <c r="F44" s="30" t="s">
        <v>45</v>
      </c>
      <c r="G44" s="95">
        <f t="shared" si="21"/>
        <v>4</v>
      </c>
      <c r="H44" s="96" t="s">
        <v>20</v>
      </c>
      <c r="I44" s="98">
        <v>45341.59375</v>
      </c>
      <c r="J44" s="99">
        <f t="shared" ref="J44" si="28">+I44-$J$9</f>
        <v>0.59375</v>
      </c>
      <c r="K44" s="100">
        <f t="shared" ref="K44:K84" si="29">+($J$12/J44)*100</f>
        <v>64.912280701345921</v>
      </c>
      <c r="L44" s="102">
        <v>2</v>
      </c>
      <c r="M44" s="102">
        <f t="shared" ref="M44" si="30">IF(G44=4,1.5,0)+IF(G44=3,1.3,0)+IF(G44=2,1,0)</f>
        <v>1.5</v>
      </c>
      <c r="N44" s="88">
        <f t="shared" ref="N44" si="31">IF(D44=1,1.3,1)</f>
        <v>1</v>
      </c>
      <c r="O44" s="113">
        <f t="shared" ref="O44" si="32">+C44+(K44*L44*M44*N44)</f>
        <v>229.73684210403775</v>
      </c>
      <c r="P44" s="27"/>
      <c r="Q44" s="27"/>
      <c r="R44"/>
    </row>
    <row r="45" spans="2:18" ht="14.4" x14ac:dyDescent="0.3">
      <c r="B45" s="92"/>
      <c r="C45" s="92"/>
      <c r="D45" s="94"/>
      <c r="E45" s="67"/>
      <c r="F45" s="30" t="s">
        <v>46</v>
      </c>
      <c r="G45" s="94"/>
      <c r="H45" s="97"/>
      <c r="I45" s="98"/>
      <c r="J45" s="99"/>
      <c r="K45" s="100"/>
      <c r="L45" s="88"/>
      <c r="M45" s="88"/>
      <c r="N45" s="88"/>
      <c r="O45" s="114"/>
      <c r="P45" s="28"/>
      <c r="Q45" s="28"/>
      <c r="R45"/>
    </row>
    <row r="46" spans="2:18" ht="14.4" x14ac:dyDescent="0.3">
      <c r="B46" s="92"/>
      <c r="C46" s="92"/>
      <c r="D46" s="94"/>
      <c r="E46" s="67"/>
      <c r="F46" s="30" t="s">
        <v>47</v>
      </c>
      <c r="G46" s="94"/>
      <c r="H46" s="97"/>
      <c r="I46" s="98"/>
      <c r="J46" s="99"/>
      <c r="K46" s="100"/>
      <c r="L46" s="88"/>
      <c r="M46" s="88"/>
      <c r="N46" s="88"/>
      <c r="O46" s="114"/>
      <c r="P46" s="28"/>
      <c r="Q46" s="28"/>
      <c r="R46"/>
    </row>
    <row r="47" spans="2:18" ht="14.4" x14ac:dyDescent="0.3">
      <c r="B47" s="92"/>
      <c r="C47" s="92"/>
      <c r="D47" s="94"/>
      <c r="E47" s="67"/>
      <c r="F47" s="30" t="s">
        <v>48</v>
      </c>
      <c r="G47" s="94"/>
      <c r="H47" s="97"/>
      <c r="I47" s="98"/>
      <c r="J47" s="99"/>
      <c r="K47" s="101"/>
      <c r="L47" s="89"/>
      <c r="M47" s="89"/>
      <c r="N47" s="89"/>
      <c r="O47" s="114"/>
      <c r="P47" s="29"/>
      <c r="Q47" s="29"/>
      <c r="R47"/>
    </row>
    <row r="48" spans="2:18" ht="14.4" x14ac:dyDescent="0.3">
      <c r="B48" s="92">
        <f t="shared" ref="B48" si="33">+B44+1</f>
        <v>10</v>
      </c>
      <c r="C48" s="92">
        <v>30</v>
      </c>
      <c r="D48" s="94">
        <v>0</v>
      </c>
      <c r="E48" s="67" t="s">
        <v>13</v>
      </c>
      <c r="F48" s="30" t="s">
        <v>45</v>
      </c>
      <c r="G48" s="95">
        <f t="shared" si="21"/>
        <v>4</v>
      </c>
      <c r="H48" s="96" t="s">
        <v>20</v>
      </c>
      <c r="I48" s="98">
        <v>45341.59375</v>
      </c>
      <c r="J48" s="99">
        <f t="shared" ref="J48" si="34">+I48-$J$9</f>
        <v>0.59375</v>
      </c>
      <c r="K48" s="100">
        <f t="shared" ref="K48:K88" si="35">+($J$12/J48)*100</f>
        <v>64.912280701345921</v>
      </c>
      <c r="L48" s="102">
        <v>2</v>
      </c>
      <c r="M48" s="102">
        <f t="shared" ref="M48" si="36">IF(G48=4,1.5,0)+IF(G48=3,1.3,0)+IF(G48=2,1,0)</f>
        <v>1.5</v>
      </c>
      <c r="N48" s="88">
        <f t="shared" ref="N48" si="37">IF(D48=1,1.3,1)</f>
        <v>1</v>
      </c>
      <c r="O48" s="113">
        <f t="shared" ref="O48" si="38">+C48+(K48*L48*M48*N48)</f>
        <v>224.73684210403775</v>
      </c>
      <c r="P48" s="27"/>
      <c r="Q48" s="27"/>
      <c r="R48"/>
    </row>
    <row r="49" spans="2:18" ht="14.4" x14ac:dyDescent="0.3">
      <c r="B49" s="92"/>
      <c r="C49" s="92"/>
      <c r="D49" s="94"/>
      <c r="E49" s="67"/>
      <c r="F49" s="30" t="s">
        <v>46</v>
      </c>
      <c r="G49" s="94"/>
      <c r="H49" s="97"/>
      <c r="I49" s="98"/>
      <c r="J49" s="99"/>
      <c r="K49" s="100"/>
      <c r="L49" s="88"/>
      <c r="M49" s="88"/>
      <c r="N49" s="88"/>
      <c r="O49" s="114"/>
      <c r="P49" s="28"/>
      <c r="Q49" s="28"/>
      <c r="R49"/>
    </row>
    <row r="50" spans="2:18" ht="13.95" customHeight="1" x14ac:dyDescent="0.3">
      <c r="B50" s="92"/>
      <c r="C50" s="92"/>
      <c r="D50" s="94"/>
      <c r="E50" s="67"/>
      <c r="F50" s="30" t="s">
        <v>47</v>
      </c>
      <c r="G50" s="94"/>
      <c r="H50" s="97"/>
      <c r="I50" s="98"/>
      <c r="J50" s="99"/>
      <c r="K50" s="100"/>
      <c r="L50" s="88"/>
      <c r="M50" s="88"/>
      <c r="N50" s="88"/>
      <c r="O50" s="114"/>
      <c r="P50" s="28"/>
      <c r="Q50" s="28"/>
    </row>
    <row r="51" spans="2:18" ht="13.95" customHeight="1" x14ac:dyDescent="0.3">
      <c r="B51" s="92"/>
      <c r="C51" s="92"/>
      <c r="D51" s="94"/>
      <c r="E51" s="67"/>
      <c r="F51" s="30" t="s">
        <v>48</v>
      </c>
      <c r="G51" s="94"/>
      <c r="H51" s="97"/>
      <c r="I51" s="98"/>
      <c r="J51" s="99"/>
      <c r="K51" s="101"/>
      <c r="L51" s="89"/>
      <c r="M51" s="89"/>
      <c r="N51" s="89"/>
      <c r="O51" s="114"/>
      <c r="P51" s="29"/>
      <c r="Q51" s="29"/>
    </row>
    <row r="52" spans="2:18" ht="13.95" customHeight="1" x14ac:dyDescent="0.3">
      <c r="B52" s="92">
        <f t="shared" ref="B52" si="39">+B48+1</f>
        <v>11</v>
      </c>
      <c r="C52" s="92">
        <v>28</v>
      </c>
      <c r="D52" s="94">
        <v>0</v>
      </c>
      <c r="E52" s="67" t="s">
        <v>13</v>
      </c>
      <c r="F52" s="30" t="s">
        <v>45</v>
      </c>
      <c r="G52" s="95">
        <f t="shared" si="21"/>
        <v>4</v>
      </c>
      <c r="H52" s="96" t="s">
        <v>20</v>
      </c>
      <c r="I52" s="98">
        <v>45341.59375</v>
      </c>
      <c r="J52" s="99">
        <f t="shared" ref="J52" si="40">+I52-$J$9</f>
        <v>0.59375</v>
      </c>
      <c r="K52" s="100">
        <f t="shared" ref="K52:K72" si="41">+($J$12/J52)*100</f>
        <v>64.912280701345921</v>
      </c>
      <c r="L52" s="102">
        <v>2</v>
      </c>
      <c r="M52" s="102">
        <f t="shared" ref="M52" si="42">IF(G52=4,1.5,0)+IF(G52=3,1.3,0)+IF(G52=2,1,0)</f>
        <v>1.5</v>
      </c>
      <c r="N52" s="88">
        <f t="shared" ref="N52" si="43">IF(D52=1,1.3,1)</f>
        <v>1</v>
      </c>
      <c r="O52" s="113">
        <f t="shared" ref="O52" si="44">+C52+(K52*L52*M52*N52)</f>
        <v>222.73684210403775</v>
      </c>
      <c r="P52" s="27"/>
      <c r="Q52" s="27"/>
    </row>
    <row r="53" spans="2:18" ht="13.95" customHeight="1" x14ac:dyDescent="0.3">
      <c r="B53" s="92"/>
      <c r="C53" s="92"/>
      <c r="D53" s="94"/>
      <c r="E53" s="67"/>
      <c r="F53" s="30" t="s">
        <v>46</v>
      </c>
      <c r="G53" s="94"/>
      <c r="H53" s="97"/>
      <c r="I53" s="98"/>
      <c r="J53" s="99"/>
      <c r="K53" s="100"/>
      <c r="L53" s="88"/>
      <c r="M53" s="88"/>
      <c r="N53" s="88"/>
      <c r="O53" s="114"/>
      <c r="P53" s="28"/>
      <c r="Q53" s="28"/>
    </row>
    <row r="54" spans="2:18" ht="13.95" customHeight="1" x14ac:dyDescent="0.3">
      <c r="B54" s="92"/>
      <c r="C54" s="92"/>
      <c r="D54" s="94"/>
      <c r="E54" s="67"/>
      <c r="F54" s="30" t="s">
        <v>47</v>
      </c>
      <c r="G54" s="94"/>
      <c r="H54" s="97"/>
      <c r="I54" s="98"/>
      <c r="J54" s="99"/>
      <c r="K54" s="100"/>
      <c r="L54" s="88"/>
      <c r="M54" s="88"/>
      <c r="N54" s="88"/>
      <c r="O54" s="114"/>
      <c r="P54" s="28"/>
      <c r="Q54" s="28"/>
    </row>
    <row r="55" spans="2:18" ht="13.95" customHeight="1" x14ac:dyDescent="0.3">
      <c r="B55" s="92"/>
      <c r="C55" s="92"/>
      <c r="D55" s="94"/>
      <c r="E55" s="67"/>
      <c r="F55" s="30" t="s">
        <v>48</v>
      </c>
      <c r="G55" s="94"/>
      <c r="H55" s="97"/>
      <c r="I55" s="98"/>
      <c r="J55" s="99"/>
      <c r="K55" s="101"/>
      <c r="L55" s="89"/>
      <c r="M55" s="89"/>
      <c r="N55" s="89"/>
      <c r="O55" s="114"/>
      <c r="P55" s="29"/>
      <c r="Q55" s="29"/>
    </row>
    <row r="56" spans="2:18" ht="13.95" customHeight="1" x14ac:dyDescent="0.3">
      <c r="B56" s="92">
        <f t="shared" ref="B56" si="45">+B52+1</f>
        <v>12</v>
      </c>
      <c r="C56" s="92">
        <v>26</v>
      </c>
      <c r="D56" s="94">
        <v>0</v>
      </c>
      <c r="E56" s="67" t="s">
        <v>13</v>
      </c>
      <c r="F56" s="30" t="s">
        <v>45</v>
      </c>
      <c r="G56" s="95">
        <f t="shared" si="21"/>
        <v>4</v>
      </c>
      <c r="H56" s="96" t="s">
        <v>20</v>
      </c>
      <c r="I56" s="98">
        <v>45341.59375</v>
      </c>
      <c r="J56" s="99">
        <f t="shared" ref="J56" si="46">+I56-$J$9</f>
        <v>0.59375</v>
      </c>
      <c r="K56" s="100">
        <f t="shared" ref="K56" si="47">+($J$12/J56)*100</f>
        <v>64.912280701345921</v>
      </c>
      <c r="L56" s="102">
        <v>2</v>
      </c>
      <c r="M56" s="102">
        <f t="shared" ref="M56" si="48">IF(G56=4,1.5,0)+IF(G56=3,1.3,0)+IF(G56=2,1,0)</f>
        <v>1.5</v>
      </c>
      <c r="N56" s="88">
        <f t="shared" ref="N56" si="49">IF(D56=1,1.3,1)</f>
        <v>1</v>
      </c>
      <c r="O56" s="113">
        <f t="shared" ref="O56" si="50">+C56+(K56*L56*M56*N56)</f>
        <v>220.73684210403775</v>
      </c>
      <c r="P56" s="27"/>
      <c r="Q56" s="27"/>
    </row>
    <row r="57" spans="2:18" ht="13.95" customHeight="1" x14ac:dyDescent="0.3">
      <c r="B57" s="92"/>
      <c r="C57" s="92"/>
      <c r="D57" s="94"/>
      <c r="E57" s="67"/>
      <c r="F57" s="30" t="s">
        <v>46</v>
      </c>
      <c r="G57" s="94"/>
      <c r="H57" s="97"/>
      <c r="I57" s="98"/>
      <c r="J57" s="99"/>
      <c r="K57" s="100"/>
      <c r="L57" s="88"/>
      <c r="M57" s="88"/>
      <c r="N57" s="88"/>
      <c r="O57" s="114"/>
      <c r="P57" s="28"/>
      <c r="Q57" s="28"/>
    </row>
    <row r="58" spans="2:18" ht="13.95" customHeight="1" x14ac:dyDescent="0.3">
      <c r="B58" s="92"/>
      <c r="C58" s="92"/>
      <c r="D58" s="94"/>
      <c r="E58" s="67"/>
      <c r="F58" s="30" t="s">
        <v>47</v>
      </c>
      <c r="G58" s="94"/>
      <c r="H58" s="97"/>
      <c r="I58" s="98"/>
      <c r="J58" s="99"/>
      <c r="K58" s="100"/>
      <c r="L58" s="88"/>
      <c r="M58" s="88"/>
      <c r="N58" s="88"/>
      <c r="O58" s="114"/>
      <c r="P58" s="28"/>
      <c r="Q58" s="28"/>
    </row>
    <row r="59" spans="2:18" ht="13.95" customHeight="1" x14ac:dyDescent="0.3">
      <c r="B59" s="92"/>
      <c r="C59" s="92"/>
      <c r="D59" s="94"/>
      <c r="E59" s="67"/>
      <c r="F59" s="30" t="s">
        <v>48</v>
      </c>
      <c r="G59" s="94"/>
      <c r="H59" s="97"/>
      <c r="I59" s="98"/>
      <c r="J59" s="99"/>
      <c r="K59" s="101"/>
      <c r="L59" s="89"/>
      <c r="M59" s="89"/>
      <c r="N59" s="89"/>
      <c r="O59" s="114"/>
      <c r="P59" s="29"/>
      <c r="Q59" s="29"/>
    </row>
    <row r="60" spans="2:18" ht="13.95" customHeight="1" x14ac:dyDescent="0.3">
      <c r="B60" s="92">
        <f t="shared" ref="B60" si="51">+B56+1</f>
        <v>13</v>
      </c>
      <c r="C60" s="92">
        <v>24</v>
      </c>
      <c r="D60" s="94">
        <v>0</v>
      </c>
      <c r="E60" s="67" t="s">
        <v>13</v>
      </c>
      <c r="F60" s="30" t="s">
        <v>45</v>
      </c>
      <c r="G60" s="95">
        <f>COUNTA(F60:F63)</f>
        <v>4</v>
      </c>
      <c r="H60" s="96" t="s">
        <v>20</v>
      </c>
      <c r="I60" s="98">
        <v>45341.59375</v>
      </c>
      <c r="J60" s="99">
        <f t="shared" ref="J60" si="52">+I60-$J$9</f>
        <v>0.59375</v>
      </c>
      <c r="K60" s="100">
        <f t="shared" si="23"/>
        <v>64.912280701345921</v>
      </c>
      <c r="L60" s="102">
        <v>2</v>
      </c>
      <c r="M60" s="102">
        <f t="shared" ref="M60" si="53">IF(G60=4,1.5,0)+IF(G60=3,1.3,0)+IF(G60=2,1,0)</f>
        <v>1.5</v>
      </c>
      <c r="N60" s="88">
        <f t="shared" ref="N60" si="54">IF(D60=1,1.3,1)</f>
        <v>1</v>
      </c>
      <c r="O60" s="113">
        <f t="shared" ref="O60" si="55">+C60+(K60*L60*M60*N60)</f>
        <v>218.73684210403775</v>
      </c>
      <c r="P60" s="27"/>
      <c r="Q60" s="27"/>
    </row>
    <row r="61" spans="2:18" ht="13.95" customHeight="1" x14ac:dyDescent="0.3">
      <c r="B61" s="92"/>
      <c r="C61" s="92"/>
      <c r="D61" s="94"/>
      <c r="E61" s="67"/>
      <c r="F61" s="30" t="s">
        <v>46</v>
      </c>
      <c r="G61" s="94"/>
      <c r="H61" s="97"/>
      <c r="I61" s="98"/>
      <c r="J61" s="99"/>
      <c r="K61" s="100"/>
      <c r="L61" s="88"/>
      <c r="M61" s="88"/>
      <c r="N61" s="88"/>
      <c r="O61" s="114"/>
      <c r="P61" s="28"/>
      <c r="Q61" s="28"/>
    </row>
    <row r="62" spans="2:18" ht="13.95" customHeight="1" x14ac:dyDescent="0.3">
      <c r="B62" s="92"/>
      <c r="C62" s="92"/>
      <c r="D62" s="94"/>
      <c r="E62" s="67"/>
      <c r="F62" s="30" t="s">
        <v>47</v>
      </c>
      <c r="G62" s="94"/>
      <c r="H62" s="97"/>
      <c r="I62" s="98"/>
      <c r="J62" s="99"/>
      <c r="K62" s="100"/>
      <c r="L62" s="88"/>
      <c r="M62" s="88"/>
      <c r="N62" s="88"/>
      <c r="O62" s="114"/>
      <c r="P62" s="28"/>
      <c r="Q62" s="28"/>
    </row>
    <row r="63" spans="2:18" ht="13.95" customHeight="1" x14ac:dyDescent="0.3">
      <c r="B63" s="92"/>
      <c r="C63" s="92"/>
      <c r="D63" s="94"/>
      <c r="E63" s="67"/>
      <c r="F63" s="30" t="s">
        <v>48</v>
      </c>
      <c r="G63" s="94"/>
      <c r="H63" s="97"/>
      <c r="I63" s="98"/>
      <c r="J63" s="99"/>
      <c r="K63" s="101"/>
      <c r="L63" s="89"/>
      <c r="M63" s="89"/>
      <c r="N63" s="89"/>
      <c r="O63" s="114"/>
      <c r="P63" s="29"/>
      <c r="Q63" s="29"/>
    </row>
    <row r="64" spans="2:18" ht="13.95" customHeight="1" x14ac:dyDescent="0.3">
      <c r="B64" s="92">
        <f t="shared" ref="B64" si="56">+B60+1</f>
        <v>14</v>
      </c>
      <c r="C64" s="92">
        <v>22</v>
      </c>
      <c r="D64" s="94">
        <v>0</v>
      </c>
      <c r="E64" s="67" t="s">
        <v>13</v>
      </c>
      <c r="F64" s="30" t="s">
        <v>45</v>
      </c>
      <c r="G64" s="95">
        <f t="shared" si="21"/>
        <v>4</v>
      </c>
      <c r="H64" s="96" t="s">
        <v>20</v>
      </c>
      <c r="I64" s="98">
        <v>45341.59375</v>
      </c>
      <c r="J64" s="99">
        <f t="shared" ref="J64" si="57">+I64-$J$9</f>
        <v>0.59375</v>
      </c>
      <c r="K64" s="100">
        <f t="shared" si="29"/>
        <v>64.912280701345921</v>
      </c>
      <c r="L64" s="102">
        <v>2</v>
      </c>
      <c r="M64" s="102">
        <f t="shared" ref="M64" si="58">IF(G64=4,1.5,0)+IF(G64=3,1.3,0)+IF(G64=2,1,0)</f>
        <v>1.5</v>
      </c>
      <c r="N64" s="88">
        <f t="shared" ref="N64" si="59">IF(D64=1,1.3,1)</f>
        <v>1</v>
      </c>
      <c r="O64" s="113">
        <f t="shared" ref="O64" si="60">+C64+(K64*L64*M64*N64)</f>
        <v>216.73684210403775</v>
      </c>
      <c r="P64" s="27"/>
      <c r="Q64" s="27"/>
    </row>
    <row r="65" spans="2:17" ht="13.95" customHeight="1" x14ac:dyDescent="0.3">
      <c r="B65" s="92"/>
      <c r="C65" s="92"/>
      <c r="D65" s="94"/>
      <c r="E65" s="67"/>
      <c r="F65" s="30" t="s">
        <v>46</v>
      </c>
      <c r="G65" s="94"/>
      <c r="H65" s="97"/>
      <c r="I65" s="98"/>
      <c r="J65" s="99"/>
      <c r="K65" s="100"/>
      <c r="L65" s="88"/>
      <c r="M65" s="88"/>
      <c r="N65" s="88"/>
      <c r="O65" s="114"/>
      <c r="P65" s="28"/>
      <c r="Q65" s="28"/>
    </row>
    <row r="66" spans="2:17" ht="13.95" customHeight="1" x14ac:dyDescent="0.3">
      <c r="B66" s="92"/>
      <c r="C66" s="92"/>
      <c r="D66" s="94"/>
      <c r="E66" s="67"/>
      <c r="F66" s="30" t="s">
        <v>47</v>
      </c>
      <c r="G66" s="94"/>
      <c r="H66" s="97"/>
      <c r="I66" s="98"/>
      <c r="J66" s="99"/>
      <c r="K66" s="100"/>
      <c r="L66" s="88"/>
      <c r="M66" s="88"/>
      <c r="N66" s="88"/>
      <c r="O66" s="114"/>
      <c r="P66" s="28"/>
      <c r="Q66" s="28"/>
    </row>
    <row r="67" spans="2:17" ht="13.95" customHeight="1" x14ac:dyDescent="0.3">
      <c r="B67" s="92"/>
      <c r="C67" s="92"/>
      <c r="D67" s="94"/>
      <c r="E67" s="67"/>
      <c r="F67" s="30" t="s">
        <v>48</v>
      </c>
      <c r="G67" s="94"/>
      <c r="H67" s="97"/>
      <c r="I67" s="98"/>
      <c r="J67" s="99"/>
      <c r="K67" s="101"/>
      <c r="L67" s="89"/>
      <c r="M67" s="89"/>
      <c r="N67" s="89"/>
      <c r="O67" s="114"/>
      <c r="P67" s="29"/>
      <c r="Q67" s="29"/>
    </row>
    <row r="68" spans="2:17" ht="13.95" customHeight="1" x14ac:dyDescent="0.3">
      <c r="B68" s="92">
        <f t="shared" ref="B68" si="61">+B64+1</f>
        <v>15</v>
      </c>
      <c r="C68" s="93">
        <v>20</v>
      </c>
      <c r="D68" s="94">
        <v>0</v>
      </c>
      <c r="E68" s="67" t="s">
        <v>13</v>
      </c>
      <c r="F68" s="30" t="s">
        <v>45</v>
      </c>
      <c r="G68" s="95">
        <f t="shared" si="21"/>
        <v>4</v>
      </c>
      <c r="H68" s="96" t="s">
        <v>20</v>
      </c>
      <c r="I68" s="98">
        <v>45341.59375</v>
      </c>
      <c r="J68" s="99">
        <f t="shared" ref="J68" si="62">+I68-$J$9</f>
        <v>0.59375</v>
      </c>
      <c r="K68" s="100">
        <f t="shared" si="35"/>
        <v>64.912280701345921</v>
      </c>
      <c r="L68" s="102">
        <v>2</v>
      </c>
      <c r="M68" s="102">
        <f t="shared" ref="M68" si="63">IF(G68=4,1.5,0)+IF(G68=3,1.3,0)+IF(G68=2,1,0)</f>
        <v>1.5</v>
      </c>
      <c r="N68" s="88">
        <f t="shared" ref="N68" si="64">IF(D68=1,1.3,1)</f>
        <v>1</v>
      </c>
      <c r="O68" s="113">
        <f t="shared" ref="O68" si="65">+C68+(K68*L68*M68*N68)</f>
        <v>214.73684210403775</v>
      </c>
      <c r="P68" s="27"/>
      <c r="Q68" s="27"/>
    </row>
    <row r="69" spans="2:17" ht="13.95" customHeight="1" x14ac:dyDescent="0.3">
      <c r="B69" s="92"/>
      <c r="C69" s="93"/>
      <c r="D69" s="94"/>
      <c r="E69" s="67"/>
      <c r="F69" s="30" t="s">
        <v>46</v>
      </c>
      <c r="G69" s="94"/>
      <c r="H69" s="97"/>
      <c r="I69" s="98"/>
      <c r="J69" s="99"/>
      <c r="K69" s="100"/>
      <c r="L69" s="88"/>
      <c r="M69" s="88"/>
      <c r="N69" s="88"/>
      <c r="O69" s="114"/>
      <c r="P69" s="28"/>
      <c r="Q69" s="28"/>
    </row>
    <row r="70" spans="2:17" ht="13.95" customHeight="1" x14ac:dyDescent="0.3">
      <c r="B70" s="92"/>
      <c r="C70" s="93"/>
      <c r="D70" s="94"/>
      <c r="E70" s="67"/>
      <c r="F70" s="30" t="s">
        <v>47</v>
      </c>
      <c r="G70" s="94"/>
      <c r="H70" s="97"/>
      <c r="I70" s="98"/>
      <c r="J70" s="99"/>
      <c r="K70" s="100"/>
      <c r="L70" s="88"/>
      <c r="M70" s="88"/>
      <c r="N70" s="88"/>
      <c r="O70" s="114"/>
      <c r="P70" s="28"/>
      <c r="Q70" s="28"/>
    </row>
    <row r="71" spans="2:17" ht="13.95" customHeight="1" x14ac:dyDescent="0.3">
      <c r="B71" s="92"/>
      <c r="C71" s="93"/>
      <c r="D71" s="94"/>
      <c r="E71" s="67"/>
      <c r="F71" s="30" t="s">
        <v>48</v>
      </c>
      <c r="G71" s="94"/>
      <c r="H71" s="97"/>
      <c r="I71" s="98"/>
      <c r="J71" s="99"/>
      <c r="K71" s="101"/>
      <c r="L71" s="89"/>
      <c r="M71" s="89"/>
      <c r="N71" s="89"/>
      <c r="O71" s="114"/>
      <c r="P71" s="29"/>
      <c r="Q71" s="29"/>
    </row>
    <row r="72" spans="2:17" ht="13.95" customHeight="1" x14ac:dyDescent="0.3">
      <c r="B72" s="92">
        <f t="shared" ref="B72" si="66">+B68+1</f>
        <v>16</v>
      </c>
      <c r="C72" s="93">
        <v>18</v>
      </c>
      <c r="D72" s="94">
        <v>0</v>
      </c>
      <c r="E72" s="67" t="s">
        <v>13</v>
      </c>
      <c r="F72" s="30" t="s">
        <v>45</v>
      </c>
      <c r="G72" s="95">
        <f t="shared" si="21"/>
        <v>4</v>
      </c>
      <c r="H72" s="96" t="s">
        <v>20</v>
      </c>
      <c r="I72" s="98">
        <v>45341.59375</v>
      </c>
      <c r="J72" s="99">
        <f t="shared" ref="J72" si="67">+I72-$J$9</f>
        <v>0.59375</v>
      </c>
      <c r="K72" s="100">
        <f t="shared" si="41"/>
        <v>64.912280701345921</v>
      </c>
      <c r="L72" s="102">
        <v>2</v>
      </c>
      <c r="M72" s="102">
        <f t="shared" ref="M72" si="68">IF(G72=4,1.5,0)+IF(G72=3,1.3,0)+IF(G72=2,1,0)</f>
        <v>1.5</v>
      </c>
      <c r="N72" s="88">
        <f t="shared" ref="N72" si="69">IF(D72=1,1.3,1)</f>
        <v>1</v>
      </c>
      <c r="O72" s="113">
        <f t="shared" ref="O72" si="70">+C72+(K72*L72*M72*N72)</f>
        <v>212.73684210403775</v>
      </c>
      <c r="P72" s="27"/>
      <c r="Q72" s="27"/>
    </row>
    <row r="73" spans="2:17" ht="13.95" customHeight="1" x14ac:dyDescent="0.3">
      <c r="B73" s="92"/>
      <c r="C73" s="93"/>
      <c r="D73" s="94"/>
      <c r="E73" s="67"/>
      <c r="F73" s="30" t="s">
        <v>46</v>
      </c>
      <c r="G73" s="94"/>
      <c r="H73" s="97"/>
      <c r="I73" s="98"/>
      <c r="J73" s="99"/>
      <c r="K73" s="100"/>
      <c r="L73" s="88"/>
      <c r="M73" s="88"/>
      <c r="N73" s="88"/>
      <c r="O73" s="114"/>
      <c r="P73" s="28"/>
      <c r="Q73" s="28"/>
    </row>
    <row r="74" spans="2:17" ht="13.95" customHeight="1" x14ac:dyDescent="0.3">
      <c r="B74" s="92"/>
      <c r="C74" s="93"/>
      <c r="D74" s="94"/>
      <c r="E74" s="67"/>
      <c r="F74" s="30" t="s">
        <v>47</v>
      </c>
      <c r="G74" s="94"/>
      <c r="H74" s="97"/>
      <c r="I74" s="98"/>
      <c r="J74" s="99"/>
      <c r="K74" s="100"/>
      <c r="L74" s="88"/>
      <c r="M74" s="88"/>
      <c r="N74" s="88"/>
      <c r="O74" s="114"/>
      <c r="P74" s="28"/>
      <c r="Q74" s="28"/>
    </row>
    <row r="75" spans="2:17" ht="13.95" customHeight="1" x14ac:dyDescent="0.3">
      <c r="B75" s="92"/>
      <c r="C75" s="93"/>
      <c r="D75" s="94"/>
      <c r="E75" s="67"/>
      <c r="F75" s="30" t="s">
        <v>48</v>
      </c>
      <c r="G75" s="94"/>
      <c r="H75" s="97"/>
      <c r="I75" s="98"/>
      <c r="J75" s="99"/>
      <c r="K75" s="101"/>
      <c r="L75" s="89"/>
      <c r="M75" s="89"/>
      <c r="N75" s="89"/>
      <c r="O75" s="114"/>
      <c r="P75" s="29"/>
      <c r="Q75" s="29"/>
    </row>
    <row r="76" spans="2:17" ht="13.95" customHeight="1" x14ac:dyDescent="0.3">
      <c r="B76" s="92">
        <f t="shared" ref="B76" si="71">+B72+1</f>
        <v>17</v>
      </c>
      <c r="C76" s="93">
        <v>16</v>
      </c>
      <c r="D76" s="94">
        <v>0</v>
      </c>
      <c r="E76" s="67" t="s">
        <v>13</v>
      </c>
      <c r="F76" s="30" t="s">
        <v>45</v>
      </c>
      <c r="G76" s="95">
        <f t="shared" si="21"/>
        <v>4</v>
      </c>
      <c r="H76" s="96" t="s">
        <v>20</v>
      </c>
      <c r="I76" s="98">
        <v>45341.59375</v>
      </c>
      <c r="J76" s="99">
        <f t="shared" ref="J76" si="72">+I76-$J$9</f>
        <v>0.59375</v>
      </c>
      <c r="K76" s="100">
        <f t="shared" ref="K76" si="73">+($J$12/J76)*100</f>
        <v>64.912280701345921</v>
      </c>
      <c r="L76" s="102">
        <v>2</v>
      </c>
      <c r="M76" s="102">
        <f t="shared" ref="M76" si="74">IF(G76=4,1.5,0)+IF(G76=3,1.3,0)+IF(G76=2,1,0)</f>
        <v>1.5</v>
      </c>
      <c r="N76" s="88">
        <f t="shared" ref="N76" si="75">IF(D76=1,1.3,1)</f>
        <v>1</v>
      </c>
      <c r="O76" s="113">
        <f t="shared" ref="O76" si="76">+C76+(K76*L76*M76*N76)</f>
        <v>210.73684210403775</v>
      </c>
      <c r="P76" s="27"/>
      <c r="Q76" s="27"/>
    </row>
    <row r="77" spans="2:17" ht="13.95" customHeight="1" x14ac:dyDescent="0.3">
      <c r="B77" s="92"/>
      <c r="C77" s="93"/>
      <c r="D77" s="94"/>
      <c r="E77" s="67"/>
      <c r="F77" s="30" t="s">
        <v>46</v>
      </c>
      <c r="G77" s="94"/>
      <c r="H77" s="97"/>
      <c r="I77" s="98"/>
      <c r="J77" s="99"/>
      <c r="K77" s="100"/>
      <c r="L77" s="88"/>
      <c r="M77" s="88"/>
      <c r="N77" s="88"/>
      <c r="O77" s="114"/>
      <c r="P77" s="28"/>
      <c r="Q77" s="28"/>
    </row>
    <row r="78" spans="2:17" ht="13.95" customHeight="1" x14ac:dyDescent="0.3">
      <c r="B78" s="92"/>
      <c r="C78" s="93"/>
      <c r="D78" s="94"/>
      <c r="E78" s="67"/>
      <c r="F78" s="30" t="s">
        <v>47</v>
      </c>
      <c r="G78" s="94"/>
      <c r="H78" s="97"/>
      <c r="I78" s="98"/>
      <c r="J78" s="99"/>
      <c r="K78" s="100"/>
      <c r="L78" s="88"/>
      <c r="M78" s="88"/>
      <c r="N78" s="88"/>
      <c r="O78" s="114"/>
      <c r="P78" s="28"/>
      <c r="Q78" s="28"/>
    </row>
    <row r="79" spans="2:17" ht="13.95" customHeight="1" x14ac:dyDescent="0.3">
      <c r="B79" s="92"/>
      <c r="C79" s="93"/>
      <c r="D79" s="94"/>
      <c r="E79" s="67"/>
      <c r="F79" s="30" t="s">
        <v>48</v>
      </c>
      <c r="G79" s="94"/>
      <c r="H79" s="97"/>
      <c r="I79" s="98"/>
      <c r="J79" s="99"/>
      <c r="K79" s="101"/>
      <c r="L79" s="89"/>
      <c r="M79" s="89"/>
      <c r="N79" s="89"/>
      <c r="O79" s="114"/>
      <c r="P79" s="29"/>
      <c r="Q79" s="29"/>
    </row>
    <row r="80" spans="2:17" ht="13.95" customHeight="1" x14ac:dyDescent="0.3">
      <c r="B80" s="92">
        <f t="shared" ref="B80" si="77">+B76+1</f>
        <v>18</v>
      </c>
      <c r="C80" s="93">
        <v>14</v>
      </c>
      <c r="D80" s="94">
        <v>0</v>
      </c>
      <c r="E80" s="67" t="s">
        <v>13</v>
      </c>
      <c r="F80" s="30" t="s">
        <v>45</v>
      </c>
      <c r="G80" s="95">
        <f t="shared" si="21"/>
        <v>4</v>
      </c>
      <c r="H80" s="96" t="s">
        <v>20</v>
      </c>
      <c r="I80" s="98">
        <v>45341.59375</v>
      </c>
      <c r="J80" s="99">
        <f t="shared" ref="J80" si="78">+I80-$J$9</f>
        <v>0.59375</v>
      </c>
      <c r="K80" s="100">
        <f t="shared" si="23"/>
        <v>64.912280701345921</v>
      </c>
      <c r="L80" s="102">
        <v>2</v>
      </c>
      <c r="M80" s="102">
        <f t="shared" ref="M80" si="79">IF(G80=4,1.5,0)+IF(G80=3,1.3,0)+IF(G80=2,1,0)</f>
        <v>1.5</v>
      </c>
      <c r="N80" s="88">
        <f>IF(D80=1,1.3,1)</f>
        <v>1</v>
      </c>
      <c r="O80" s="113">
        <f t="shared" ref="O80" si="80">+C80+(K80*L80*M80*N80)</f>
        <v>208.73684210403775</v>
      </c>
      <c r="P80" s="27"/>
      <c r="Q80" s="27"/>
    </row>
    <row r="81" spans="2:17" ht="13.95" customHeight="1" x14ac:dyDescent="0.3">
      <c r="B81" s="92"/>
      <c r="C81" s="93"/>
      <c r="D81" s="94"/>
      <c r="E81" s="67"/>
      <c r="F81" s="30" t="s">
        <v>46</v>
      </c>
      <c r="G81" s="94"/>
      <c r="H81" s="97"/>
      <c r="I81" s="98"/>
      <c r="J81" s="99"/>
      <c r="K81" s="100"/>
      <c r="L81" s="88"/>
      <c r="M81" s="88"/>
      <c r="N81" s="88"/>
      <c r="O81" s="114"/>
      <c r="P81" s="28"/>
      <c r="Q81" s="28"/>
    </row>
    <row r="82" spans="2:17" ht="13.95" customHeight="1" x14ac:dyDescent="0.3">
      <c r="B82" s="92"/>
      <c r="C82" s="93"/>
      <c r="D82" s="94"/>
      <c r="E82" s="67"/>
      <c r="F82" s="30" t="s">
        <v>47</v>
      </c>
      <c r="G82" s="94"/>
      <c r="H82" s="97"/>
      <c r="I82" s="98"/>
      <c r="J82" s="99"/>
      <c r="K82" s="100"/>
      <c r="L82" s="88"/>
      <c r="M82" s="88"/>
      <c r="N82" s="88"/>
      <c r="O82" s="114"/>
      <c r="P82" s="28"/>
      <c r="Q82" s="28"/>
    </row>
    <row r="83" spans="2:17" ht="13.95" customHeight="1" x14ac:dyDescent="0.3">
      <c r="B83" s="92"/>
      <c r="C83" s="93"/>
      <c r="D83" s="94"/>
      <c r="E83" s="67"/>
      <c r="F83" s="30" t="s">
        <v>48</v>
      </c>
      <c r="G83" s="94"/>
      <c r="H83" s="97"/>
      <c r="I83" s="98"/>
      <c r="J83" s="99"/>
      <c r="K83" s="101"/>
      <c r="L83" s="89"/>
      <c r="M83" s="89"/>
      <c r="N83" s="89"/>
      <c r="O83" s="114"/>
      <c r="P83" s="29"/>
      <c r="Q83" s="29"/>
    </row>
    <row r="84" spans="2:17" ht="13.95" customHeight="1" x14ac:dyDescent="0.3">
      <c r="B84" s="92">
        <f t="shared" ref="B84" si="81">+B80+1</f>
        <v>19</v>
      </c>
      <c r="C84" s="93">
        <v>12</v>
      </c>
      <c r="D84" s="94">
        <v>0</v>
      </c>
      <c r="E84" s="67" t="s">
        <v>13</v>
      </c>
      <c r="F84" s="30" t="s">
        <v>45</v>
      </c>
      <c r="G84" s="95">
        <f t="shared" si="21"/>
        <v>4</v>
      </c>
      <c r="H84" s="96" t="s">
        <v>20</v>
      </c>
      <c r="I84" s="98">
        <v>45341.59375</v>
      </c>
      <c r="J84" s="99">
        <f t="shared" ref="J84" si="82">+I84-$J$9</f>
        <v>0.59375</v>
      </c>
      <c r="K84" s="100">
        <f t="shared" si="29"/>
        <v>64.912280701345921</v>
      </c>
      <c r="L84" s="102">
        <v>2</v>
      </c>
      <c r="M84" s="102">
        <f t="shared" ref="M84" si="83">IF(G84=4,1.5,0)+IF(G84=3,1.3,0)+IF(G84=2,1,0)</f>
        <v>1.5</v>
      </c>
      <c r="N84" s="88">
        <f t="shared" ref="N84" si="84">IF(D84=1,1.3,1)</f>
        <v>1</v>
      </c>
      <c r="O84" s="113">
        <f t="shared" ref="O84" si="85">+C84+(K84*L84*M84*N84)</f>
        <v>206.73684210403775</v>
      </c>
      <c r="P84" s="27"/>
      <c r="Q84" s="27"/>
    </row>
    <row r="85" spans="2:17" ht="13.95" customHeight="1" x14ac:dyDescent="0.3">
      <c r="B85" s="92"/>
      <c r="C85" s="93"/>
      <c r="D85" s="94"/>
      <c r="E85" s="67"/>
      <c r="F85" s="30" t="s">
        <v>46</v>
      </c>
      <c r="G85" s="94"/>
      <c r="H85" s="97"/>
      <c r="I85" s="98"/>
      <c r="J85" s="99"/>
      <c r="K85" s="100"/>
      <c r="L85" s="88"/>
      <c r="M85" s="88"/>
      <c r="N85" s="88"/>
      <c r="O85" s="114"/>
      <c r="P85" s="28"/>
      <c r="Q85" s="28"/>
    </row>
    <row r="86" spans="2:17" ht="13.95" customHeight="1" x14ac:dyDescent="0.3">
      <c r="B86" s="92"/>
      <c r="C86" s="93"/>
      <c r="D86" s="94"/>
      <c r="E86" s="67"/>
      <c r="F86" s="30" t="s">
        <v>47</v>
      </c>
      <c r="G86" s="94"/>
      <c r="H86" s="97"/>
      <c r="I86" s="98"/>
      <c r="J86" s="99"/>
      <c r="K86" s="100"/>
      <c r="L86" s="88"/>
      <c r="M86" s="88"/>
      <c r="N86" s="88"/>
      <c r="O86" s="114"/>
      <c r="P86" s="28"/>
      <c r="Q86" s="28"/>
    </row>
    <row r="87" spans="2:17" ht="13.95" customHeight="1" x14ac:dyDescent="0.3">
      <c r="B87" s="92"/>
      <c r="C87" s="93"/>
      <c r="D87" s="94"/>
      <c r="E87" s="67"/>
      <c r="F87" s="30" t="s">
        <v>48</v>
      </c>
      <c r="G87" s="94"/>
      <c r="H87" s="97"/>
      <c r="I87" s="98"/>
      <c r="J87" s="99"/>
      <c r="K87" s="101"/>
      <c r="L87" s="89"/>
      <c r="M87" s="89"/>
      <c r="N87" s="89"/>
      <c r="O87" s="114"/>
      <c r="P87" s="29"/>
      <c r="Q87" s="29"/>
    </row>
    <row r="88" spans="2:17" ht="13.95" customHeight="1" x14ac:dyDescent="0.3">
      <c r="B88" s="92">
        <f t="shared" ref="B88" si="86">+B84+1</f>
        <v>20</v>
      </c>
      <c r="C88" s="93">
        <v>10</v>
      </c>
      <c r="D88" s="94">
        <v>0</v>
      </c>
      <c r="E88" s="67" t="s">
        <v>13</v>
      </c>
      <c r="F88" s="30" t="s">
        <v>45</v>
      </c>
      <c r="G88" s="95">
        <f t="shared" si="21"/>
        <v>4</v>
      </c>
      <c r="H88" s="96" t="s">
        <v>20</v>
      </c>
      <c r="I88" s="98">
        <v>45341.59375</v>
      </c>
      <c r="J88" s="99">
        <f t="shared" ref="J88" si="87">+I88-$J$9</f>
        <v>0.59375</v>
      </c>
      <c r="K88" s="100">
        <f t="shared" si="35"/>
        <v>64.912280701345921</v>
      </c>
      <c r="L88" s="102">
        <v>2</v>
      </c>
      <c r="M88" s="102">
        <f t="shared" ref="M88" si="88">IF(G88=4,1.5,0)+IF(G88=3,1.3,0)+IF(G88=2,1,0)</f>
        <v>1.5</v>
      </c>
      <c r="N88" s="88">
        <f t="shared" ref="N88" si="89">IF(D88=1,1.3,1)</f>
        <v>1</v>
      </c>
      <c r="O88" s="113">
        <f t="shared" ref="O88" si="90">+C88+(K88*L88*M88*N88)</f>
        <v>204.73684210403775</v>
      </c>
      <c r="P88" s="27"/>
      <c r="Q88" s="27"/>
    </row>
    <row r="89" spans="2:17" ht="13.95" customHeight="1" x14ac:dyDescent="0.3">
      <c r="B89" s="92"/>
      <c r="C89" s="93"/>
      <c r="D89" s="94"/>
      <c r="E89" s="67"/>
      <c r="F89" s="30" t="s">
        <v>46</v>
      </c>
      <c r="G89" s="94"/>
      <c r="H89" s="97"/>
      <c r="I89" s="98"/>
      <c r="J89" s="99"/>
      <c r="K89" s="100"/>
      <c r="L89" s="88"/>
      <c r="M89" s="88"/>
      <c r="N89" s="88"/>
      <c r="O89" s="114"/>
      <c r="P89" s="28"/>
      <c r="Q89" s="28"/>
    </row>
    <row r="90" spans="2:17" ht="13.95" customHeight="1" x14ac:dyDescent="0.3">
      <c r="B90" s="92"/>
      <c r="C90" s="93"/>
      <c r="D90" s="94"/>
      <c r="E90" s="67"/>
      <c r="F90" s="30" t="s">
        <v>47</v>
      </c>
      <c r="G90" s="94"/>
      <c r="H90" s="97"/>
      <c r="I90" s="98"/>
      <c r="J90" s="99"/>
      <c r="K90" s="100"/>
      <c r="L90" s="88"/>
      <c r="M90" s="88"/>
      <c r="N90" s="88"/>
      <c r="O90" s="114"/>
      <c r="P90" s="28"/>
      <c r="Q90" s="28"/>
    </row>
    <row r="91" spans="2:17" ht="13.95" customHeight="1" x14ac:dyDescent="0.3">
      <c r="B91" s="92"/>
      <c r="C91" s="93"/>
      <c r="D91" s="94"/>
      <c r="E91" s="67"/>
      <c r="F91" s="30" t="s">
        <v>48</v>
      </c>
      <c r="G91" s="94"/>
      <c r="H91" s="97"/>
      <c r="I91" s="98"/>
      <c r="J91" s="99"/>
      <c r="K91" s="101"/>
      <c r="L91" s="89"/>
      <c r="M91" s="89"/>
      <c r="N91" s="89"/>
      <c r="O91" s="114"/>
      <c r="P91" s="29"/>
      <c r="Q91" s="29"/>
    </row>
  </sheetData>
  <mergeCells count="241">
    <mergeCell ref="C16:C19"/>
    <mergeCell ref="D16:D19"/>
    <mergeCell ref="B24:B27"/>
    <mergeCell ref="C24:C27"/>
    <mergeCell ref="D24:D27"/>
    <mergeCell ref="B60:B63"/>
    <mergeCell ref="C60:C63"/>
    <mergeCell ref="D60:D63"/>
    <mergeCell ref="G60:G63"/>
    <mergeCell ref="B56:B59"/>
    <mergeCell ref="C56:C59"/>
    <mergeCell ref="D56:D59"/>
    <mergeCell ref="G56:G59"/>
    <mergeCell ref="B52:B55"/>
    <mergeCell ref="C52:C55"/>
    <mergeCell ref="D52:D55"/>
    <mergeCell ref="G52:G55"/>
    <mergeCell ref="B48:B51"/>
    <mergeCell ref="C48:C51"/>
    <mergeCell ref="D48:D51"/>
    <mergeCell ref="G48:G51"/>
    <mergeCell ref="G16:G19"/>
    <mergeCell ref="J60:J63"/>
    <mergeCell ref="K60:K63"/>
    <mergeCell ref="L60:L63"/>
    <mergeCell ref="M60:M63"/>
    <mergeCell ref="H60:H63"/>
    <mergeCell ref="N60:N63"/>
    <mergeCell ref="O60:O63"/>
    <mergeCell ref="I60:I63"/>
    <mergeCell ref="B72:B75"/>
    <mergeCell ref="C72:C75"/>
    <mergeCell ref="D72:D75"/>
    <mergeCell ref="G72:G75"/>
    <mergeCell ref="H72:H75"/>
    <mergeCell ref="I72:I75"/>
    <mergeCell ref="J72:J75"/>
    <mergeCell ref="B64:B67"/>
    <mergeCell ref="C64:C67"/>
    <mergeCell ref="D64:D67"/>
    <mergeCell ref="G64:G67"/>
    <mergeCell ref="L64:L67"/>
    <mergeCell ref="K72:K75"/>
    <mergeCell ref="L72:L75"/>
    <mergeCell ref="M72:M75"/>
    <mergeCell ref="N72:N75"/>
    <mergeCell ref="H56:H59"/>
    <mergeCell ref="I56:I59"/>
    <mergeCell ref="J56:J59"/>
    <mergeCell ref="K56:K59"/>
    <mergeCell ref="L56:L59"/>
    <mergeCell ref="M48:M51"/>
    <mergeCell ref="N48:N51"/>
    <mergeCell ref="O48:O51"/>
    <mergeCell ref="K52:K55"/>
    <mergeCell ref="L52:L55"/>
    <mergeCell ref="M52:M55"/>
    <mergeCell ref="H52:H55"/>
    <mergeCell ref="N52:N55"/>
    <mergeCell ref="O52:O55"/>
    <mergeCell ref="H48:H51"/>
    <mergeCell ref="I48:I51"/>
    <mergeCell ref="J48:J51"/>
    <mergeCell ref="K48:K51"/>
    <mergeCell ref="L48:L51"/>
    <mergeCell ref="M56:M59"/>
    <mergeCell ref="N56:N59"/>
    <mergeCell ref="O56:O59"/>
    <mergeCell ref="I52:I55"/>
    <mergeCell ref="J52:J55"/>
    <mergeCell ref="O40:O43"/>
    <mergeCell ref="B44:B47"/>
    <mergeCell ref="C44:C47"/>
    <mergeCell ref="D44:D47"/>
    <mergeCell ref="G44:G47"/>
    <mergeCell ref="H44:H47"/>
    <mergeCell ref="I44:I47"/>
    <mergeCell ref="J44:J47"/>
    <mergeCell ref="K44:K47"/>
    <mergeCell ref="L44:L47"/>
    <mergeCell ref="M44:M47"/>
    <mergeCell ref="N44:N47"/>
    <mergeCell ref="O44:O47"/>
    <mergeCell ref="I40:I43"/>
    <mergeCell ref="J40:J43"/>
    <mergeCell ref="K40:K43"/>
    <mergeCell ref="L40:L43"/>
    <mergeCell ref="M40:M43"/>
    <mergeCell ref="B40:B43"/>
    <mergeCell ref="C40:C43"/>
    <mergeCell ref="D40:D43"/>
    <mergeCell ref="G40:G43"/>
    <mergeCell ref="H40:H43"/>
    <mergeCell ref="N40:N43"/>
    <mergeCell ref="M32:M35"/>
    <mergeCell ref="N32:N35"/>
    <mergeCell ref="O32:O35"/>
    <mergeCell ref="B36:B39"/>
    <mergeCell ref="C36:C39"/>
    <mergeCell ref="D36:D39"/>
    <mergeCell ref="G36:G39"/>
    <mergeCell ref="H36:H39"/>
    <mergeCell ref="I36:I39"/>
    <mergeCell ref="J36:J39"/>
    <mergeCell ref="K36:K39"/>
    <mergeCell ref="L36:L39"/>
    <mergeCell ref="M36:M39"/>
    <mergeCell ref="N36:N39"/>
    <mergeCell ref="O36:O39"/>
    <mergeCell ref="B32:B35"/>
    <mergeCell ref="C32:C35"/>
    <mergeCell ref="D32:D35"/>
    <mergeCell ref="M24:M27"/>
    <mergeCell ref="N24:N27"/>
    <mergeCell ref="O24:O27"/>
    <mergeCell ref="B28:B31"/>
    <mergeCell ref="C28:C31"/>
    <mergeCell ref="D28:D31"/>
    <mergeCell ref="G28:G31"/>
    <mergeCell ref="H28:H31"/>
    <mergeCell ref="I28:I31"/>
    <mergeCell ref="J28:J31"/>
    <mergeCell ref="K28:K31"/>
    <mergeCell ref="L28:L31"/>
    <mergeCell ref="M28:M31"/>
    <mergeCell ref="N28:N31"/>
    <mergeCell ref="O28:O31"/>
    <mergeCell ref="G24:G27"/>
    <mergeCell ref="M12:M15"/>
    <mergeCell ref="N12:N15"/>
    <mergeCell ref="O12:O15"/>
    <mergeCell ref="N16:N19"/>
    <mergeCell ref="O16:O19"/>
    <mergeCell ref="B20:B23"/>
    <mergeCell ref="C20:C23"/>
    <mergeCell ref="D20:D23"/>
    <mergeCell ref="G20:G23"/>
    <mergeCell ref="H20:H23"/>
    <mergeCell ref="I20:I23"/>
    <mergeCell ref="J20:J23"/>
    <mergeCell ref="K20:K23"/>
    <mergeCell ref="L20:L23"/>
    <mergeCell ref="M20:M23"/>
    <mergeCell ref="N20:N23"/>
    <mergeCell ref="O20:O23"/>
    <mergeCell ref="H16:H19"/>
    <mergeCell ref="I16:I19"/>
    <mergeCell ref="M16:M19"/>
    <mergeCell ref="J16:J19"/>
    <mergeCell ref="K16:K19"/>
    <mergeCell ref="L16:L19"/>
    <mergeCell ref="B16:B19"/>
    <mergeCell ref="I10:K10"/>
    <mergeCell ref="B12:B15"/>
    <mergeCell ref="C12:C15"/>
    <mergeCell ref="D12:D15"/>
    <mergeCell ref="G12:G15"/>
    <mergeCell ref="H12:H15"/>
    <mergeCell ref="I12:I15"/>
    <mergeCell ref="J12:J15"/>
    <mergeCell ref="K12:K15"/>
    <mergeCell ref="L12:L15"/>
    <mergeCell ref="H24:H27"/>
    <mergeCell ref="I24:I27"/>
    <mergeCell ref="J24:J27"/>
    <mergeCell ref="K24:K27"/>
    <mergeCell ref="L24:L27"/>
    <mergeCell ref="G32:G35"/>
    <mergeCell ref="H32:H35"/>
    <mergeCell ref="I32:I35"/>
    <mergeCell ref="J32:J35"/>
    <mergeCell ref="K32:K35"/>
    <mergeCell ref="L32:L35"/>
    <mergeCell ref="B68:B71"/>
    <mergeCell ref="C68:C71"/>
    <mergeCell ref="D68:D71"/>
    <mergeCell ref="G68:G71"/>
    <mergeCell ref="H68:H71"/>
    <mergeCell ref="I68:I71"/>
    <mergeCell ref="J68:J71"/>
    <mergeCell ref="K68:K71"/>
    <mergeCell ref="L68:L71"/>
    <mergeCell ref="M68:M71"/>
    <mergeCell ref="N68:N71"/>
    <mergeCell ref="O68:O71"/>
    <mergeCell ref="H64:H67"/>
    <mergeCell ref="I64:I67"/>
    <mergeCell ref="J64:J67"/>
    <mergeCell ref="K64:K67"/>
    <mergeCell ref="M76:M79"/>
    <mergeCell ref="N76:N79"/>
    <mergeCell ref="O76:O79"/>
    <mergeCell ref="O72:O75"/>
    <mergeCell ref="M64:M67"/>
    <mergeCell ref="N64:N67"/>
    <mergeCell ref="O64:O67"/>
    <mergeCell ref="M80:M83"/>
    <mergeCell ref="N80:N83"/>
    <mergeCell ref="O80:O83"/>
    <mergeCell ref="H76:H79"/>
    <mergeCell ref="I76:I79"/>
    <mergeCell ref="J76:J79"/>
    <mergeCell ref="K76:K79"/>
    <mergeCell ref="L76:L79"/>
    <mergeCell ref="B76:B79"/>
    <mergeCell ref="C76:C79"/>
    <mergeCell ref="D76:D79"/>
    <mergeCell ref="G76:G79"/>
    <mergeCell ref="B80:B83"/>
    <mergeCell ref="C80:C83"/>
    <mergeCell ref="D80:D83"/>
    <mergeCell ref="G80:G83"/>
    <mergeCell ref="H80:H83"/>
    <mergeCell ref="I80:I83"/>
    <mergeCell ref="J80:J83"/>
    <mergeCell ref="K80:K83"/>
    <mergeCell ref="L80:L83"/>
    <mergeCell ref="L84:L87"/>
    <mergeCell ref="M84:M87"/>
    <mergeCell ref="N84:N87"/>
    <mergeCell ref="O84:O87"/>
    <mergeCell ref="B88:B91"/>
    <mergeCell ref="C88:C91"/>
    <mergeCell ref="D88:D91"/>
    <mergeCell ref="G88:G91"/>
    <mergeCell ref="H88:H91"/>
    <mergeCell ref="I88:I91"/>
    <mergeCell ref="J88:J91"/>
    <mergeCell ref="K88:K91"/>
    <mergeCell ref="L88:L91"/>
    <mergeCell ref="M88:M91"/>
    <mergeCell ref="N88:N91"/>
    <mergeCell ref="O88:O91"/>
    <mergeCell ref="B84:B87"/>
    <mergeCell ref="C84:C87"/>
    <mergeCell ref="D84:D87"/>
    <mergeCell ref="G84:G87"/>
    <mergeCell ref="H84:H87"/>
    <mergeCell ref="I84:I87"/>
    <mergeCell ref="J84:J87"/>
    <mergeCell ref="K84:K87"/>
  </mergeCells>
  <pageMargins left="0.7" right="0.7" top="0.75" bottom="0.75" header="0.3" footer="0.3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53AFB-F1DC-42B7-BD12-4CBFAB026AD1}">
  <dimension ref="B1:R91"/>
  <sheetViews>
    <sheetView showGridLines="0" zoomScale="90" zoomScaleNormal="90" workbookViewId="0">
      <selection activeCell="J6" sqref="J6"/>
    </sheetView>
  </sheetViews>
  <sheetFormatPr baseColWidth="10" defaultColWidth="11.44140625" defaultRowHeight="13.8" x14ac:dyDescent="0.3"/>
  <cols>
    <col min="1" max="1" width="2.77734375" style="2" customWidth="1"/>
    <col min="2" max="2" width="12.21875" style="2" customWidth="1"/>
    <col min="3" max="3" width="6.44140625" style="2" bestFit="1" customWidth="1"/>
    <col min="4" max="4" width="12.21875" style="2" customWidth="1"/>
    <col min="5" max="5" width="18.109375" style="1" customWidth="1"/>
    <col min="6" max="6" width="18.44140625" style="1" bestFit="1" customWidth="1"/>
    <col min="7" max="7" width="5.5546875" style="2" bestFit="1" customWidth="1"/>
    <col min="8" max="8" width="8.5546875" style="2" bestFit="1" customWidth="1"/>
    <col min="9" max="10" width="17.21875" style="2" bestFit="1" customWidth="1"/>
    <col min="11" max="11" width="10.33203125" style="2" bestFit="1" customWidth="1"/>
    <col min="12" max="12" width="11.109375" style="2" bestFit="1" customWidth="1"/>
    <col min="13" max="13" width="11.6640625" style="2" bestFit="1" customWidth="1"/>
    <col min="14" max="14" width="12" style="2" bestFit="1" customWidth="1"/>
    <col min="15" max="15" width="9.77734375" style="2" bestFit="1" customWidth="1"/>
    <col min="16" max="16" width="9.77734375" style="2" customWidth="1"/>
    <col min="17" max="17" width="29.77734375" style="2" bestFit="1" customWidth="1"/>
    <col min="18" max="16384" width="11.44140625" style="2"/>
  </cols>
  <sheetData>
    <row r="1" spans="2:18" x14ac:dyDescent="0.3">
      <c r="B1" s="2" t="s">
        <v>44</v>
      </c>
    </row>
    <row r="2" spans="2:18" x14ac:dyDescent="0.3">
      <c r="B2" s="2" t="s">
        <v>49</v>
      </c>
    </row>
    <row r="3" spans="2:18" x14ac:dyDescent="0.3">
      <c r="B3" s="2" t="s">
        <v>50</v>
      </c>
    </row>
    <row r="4" spans="2:18" x14ac:dyDescent="0.3">
      <c r="B4" s="2" t="s">
        <v>51</v>
      </c>
    </row>
    <row r="5" spans="2:18" x14ac:dyDescent="0.3">
      <c r="B5" s="2" t="s">
        <v>52</v>
      </c>
    </row>
    <row r="6" spans="2:18" ht="14.4" thickBot="1" x14ac:dyDescent="0.35"/>
    <row r="7" spans="2:18" ht="14.4" thickBot="1" x14ac:dyDescent="0.35">
      <c r="B7" s="72" t="s">
        <v>36</v>
      </c>
    </row>
    <row r="8" spans="2:18" ht="15" thickBot="1" x14ac:dyDescent="0.35">
      <c r="B8" s="49" t="s">
        <v>32</v>
      </c>
      <c r="D8" s="50" t="s">
        <v>12</v>
      </c>
      <c r="E8" s="66">
        <f>+'Ficha Tecnica'!D5</f>
        <v>0</v>
      </c>
      <c r="R8"/>
    </row>
    <row r="9" spans="2:18" ht="15" thickBot="1" x14ac:dyDescent="0.35">
      <c r="B9" s="51" t="s">
        <v>33</v>
      </c>
      <c r="D9" s="50" t="s">
        <v>34</v>
      </c>
      <c r="E9" s="66" t="s">
        <v>15</v>
      </c>
      <c r="I9" s="38" t="s">
        <v>21</v>
      </c>
      <c r="J9" s="65">
        <v>45341</v>
      </c>
      <c r="R9"/>
    </row>
    <row r="10" spans="2:18" ht="14.4" x14ac:dyDescent="0.3">
      <c r="I10" s="105" t="s">
        <v>18</v>
      </c>
      <c r="J10" s="106"/>
      <c r="K10" s="107"/>
      <c r="R10"/>
    </row>
    <row r="11" spans="2:18" ht="41.4" x14ac:dyDescent="0.3">
      <c r="B11" s="31" t="s">
        <v>17</v>
      </c>
      <c r="C11" s="31" t="s">
        <v>35</v>
      </c>
      <c r="D11" s="31" t="s">
        <v>36</v>
      </c>
      <c r="E11" s="31" t="s">
        <v>13</v>
      </c>
      <c r="F11" s="31" t="s">
        <v>14</v>
      </c>
      <c r="G11" s="32" t="s">
        <v>37</v>
      </c>
      <c r="H11" s="33" t="s">
        <v>19</v>
      </c>
      <c r="I11" s="52" t="s">
        <v>22</v>
      </c>
      <c r="J11" s="32" t="s">
        <v>23</v>
      </c>
      <c r="K11" s="32" t="s">
        <v>38</v>
      </c>
      <c r="L11" s="32" t="s">
        <v>39</v>
      </c>
      <c r="M11" s="32" t="s">
        <v>40</v>
      </c>
      <c r="N11" s="32" t="s">
        <v>41</v>
      </c>
      <c r="O11" s="31" t="s">
        <v>42</v>
      </c>
      <c r="P11" s="73" t="s">
        <v>26</v>
      </c>
      <c r="Q11" s="73" t="s">
        <v>43</v>
      </c>
      <c r="R11"/>
    </row>
    <row r="12" spans="2:18" ht="14.4" x14ac:dyDescent="0.3">
      <c r="B12" s="104">
        <v>1</v>
      </c>
      <c r="C12" s="104">
        <v>100</v>
      </c>
      <c r="D12" s="95">
        <v>1</v>
      </c>
      <c r="E12" s="67" t="s">
        <v>13</v>
      </c>
      <c r="F12" s="30" t="s">
        <v>45</v>
      </c>
      <c r="G12" s="95">
        <f>COUNTA(F12:F15)</f>
        <v>4</v>
      </c>
      <c r="H12" s="96" t="s">
        <v>20</v>
      </c>
      <c r="I12" s="98">
        <v>45341.385416666664</v>
      </c>
      <c r="J12" s="99">
        <f>+I12-J9</f>
        <v>0.38541666666424135</v>
      </c>
      <c r="K12" s="88">
        <f>+(J12/J12)*100</f>
        <v>100</v>
      </c>
      <c r="L12" s="102">
        <v>1</v>
      </c>
      <c r="M12" s="102">
        <f>IF(G12=4,1.5,0)+IF(G12=3,1.3,0)+IF(G12=2,1,0)</f>
        <v>1.5</v>
      </c>
      <c r="N12" s="88">
        <f>IF(D12=1,1.3,1)</f>
        <v>1.3</v>
      </c>
      <c r="O12" s="90">
        <f>+C12+(K12*L12*M12*N12)</f>
        <v>295</v>
      </c>
      <c r="P12" s="27"/>
      <c r="Q12" s="27"/>
      <c r="R12"/>
    </row>
    <row r="13" spans="2:18" ht="14.4" x14ac:dyDescent="0.3">
      <c r="B13" s="92"/>
      <c r="C13" s="92"/>
      <c r="D13" s="94"/>
      <c r="E13" s="67"/>
      <c r="F13" s="30" t="s">
        <v>46</v>
      </c>
      <c r="G13" s="94"/>
      <c r="H13" s="97"/>
      <c r="I13" s="98"/>
      <c r="J13" s="99"/>
      <c r="K13" s="88"/>
      <c r="L13" s="88"/>
      <c r="M13" s="88"/>
      <c r="N13" s="88"/>
      <c r="O13" s="91"/>
      <c r="P13" s="28"/>
      <c r="Q13" s="28"/>
      <c r="R13"/>
    </row>
    <row r="14" spans="2:18" ht="14.4" x14ac:dyDescent="0.3">
      <c r="B14" s="92"/>
      <c r="C14" s="92"/>
      <c r="D14" s="94"/>
      <c r="E14" s="67"/>
      <c r="F14" s="30" t="s">
        <v>47</v>
      </c>
      <c r="G14" s="94"/>
      <c r="H14" s="97"/>
      <c r="I14" s="98"/>
      <c r="J14" s="99"/>
      <c r="K14" s="88"/>
      <c r="L14" s="88"/>
      <c r="M14" s="88"/>
      <c r="N14" s="88"/>
      <c r="O14" s="91"/>
      <c r="P14" s="28"/>
      <c r="Q14" s="28"/>
      <c r="R14"/>
    </row>
    <row r="15" spans="2:18" ht="14.4" x14ac:dyDescent="0.3">
      <c r="B15" s="92"/>
      <c r="C15" s="92"/>
      <c r="D15" s="94"/>
      <c r="E15" s="67"/>
      <c r="F15" s="30" t="s">
        <v>48</v>
      </c>
      <c r="G15" s="94"/>
      <c r="H15" s="97"/>
      <c r="I15" s="98"/>
      <c r="J15" s="99"/>
      <c r="K15" s="89"/>
      <c r="L15" s="89"/>
      <c r="M15" s="89"/>
      <c r="N15" s="89"/>
      <c r="O15" s="91"/>
      <c r="P15" s="29"/>
      <c r="Q15" s="29"/>
      <c r="R15"/>
    </row>
    <row r="16" spans="2:18" ht="14.4" x14ac:dyDescent="0.3">
      <c r="B16" s="92">
        <f>+B12+1</f>
        <v>2</v>
      </c>
      <c r="C16" s="92">
        <v>85</v>
      </c>
      <c r="D16" s="94">
        <v>1</v>
      </c>
      <c r="E16" s="67" t="s">
        <v>13</v>
      </c>
      <c r="F16" s="30" t="s">
        <v>45</v>
      </c>
      <c r="G16" s="95">
        <f>COUNTA(F16:F19)</f>
        <v>4</v>
      </c>
      <c r="H16" s="96" t="s">
        <v>20</v>
      </c>
      <c r="I16" s="98">
        <v>45341.427083333336</v>
      </c>
      <c r="J16" s="99">
        <f>+I16-$J$9</f>
        <v>0.42708333333575865</v>
      </c>
      <c r="K16" s="100">
        <f>+($J$12/J16)*100</f>
        <v>90.24390243794403</v>
      </c>
      <c r="L16" s="102">
        <v>1</v>
      </c>
      <c r="M16" s="102">
        <f t="shared" ref="M16" si="0">IF(G16=4,1.5,0)+IF(G16=3,1.3,0)+IF(G16=2,1,0)</f>
        <v>1.5</v>
      </c>
      <c r="N16" s="88">
        <f>IF(D16=1,1.3,1)</f>
        <v>1.3</v>
      </c>
      <c r="O16" s="90">
        <f>+C16+(K16*L16*M16*N16)</f>
        <v>260.97560975399085</v>
      </c>
      <c r="P16" s="27"/>
      <c r="Q16" s="28"/>
      <c r="R16"/>
    </row>
    <row r="17" spans="2:18" ht="14.4" x14ac:dyDescent="0.3">
      <c r="B17" s="92"/>
      <c r="C17" s="92"/>
      <c r="D17" s="94"/>
      <c r="E17" s="67"/>
      <c r="F17" s="30" t="s">
        <v>46</v>
      </c>
      <c r="G17" s="94"/>
      <c r="H17" s="97"/>
      <c r="I17" s="98"/>
      <c r="J17" s="99"/>
      <c r="K17" s="100"/>
      <c r="L17" s="88"/>
      <c r="M17" s="88"/>
      <c r="N17" s="88"/>
      <c r="O17" s="91"/>
      <c r="P17" s="28"/>
      <c r="Q17" s="28"/>
      <c r="R17"/>
    </row>
    <row r="18" spans="2:18" ht="14.4" x14ac:dyDescent="0.3">
      <c r="B18" s="92"/>
      <c r="C18" s="92"/>
      <c r="D18" s="94"/>
      <c r="E18" s="67"/>
      <c r="F18" s="30" t="s">
        <v>47</v>
      </c>
      <c r="G18" s="94"/>
      <c r="H18" s="97"/>
      <c r="I18" s="98"/>
      <c r="J18" s="99"/>
      <c r="K18" s="100"/>
      <c r="L18" s="88"/>
      <c r="M18" s="88"/>
      <c r="N18" s="88"/>
      <c r="O18" s="91"/>
      <c r="P18" s="28"/>
      <c r="Q18" s="28"/>
      <c r="R18"/>
    </row>
    <row r="19" spans="2:18" ht="14.4" x14ac:dyDescent="0.3">
      <c r="B19" s="92"/>
      <c r="C19" s="92"/>
      <c r="D19" s="94"/>
      <c r="E19" s="67"/>
      <c r="F19" s="30" t="s">
        <v>48</v>
      </c>
      <c r="G19" s="94"/>
      <c r="H19" s="97"/>
      <c r="I19" s="98"/>
      <c r="J19" s="99"/>
      <c r="K19" s="101"/>
      <c r="L19" s="89"/>
      <c r="M19" s="89"/>
      <c r="N19" s="89"/>
      <c r="O19" s="91"/>
      <c r="P19" s="29"/>
      <c r="Q19" s="29"/>
      <c r="R19"/>
    </row>
    <row r="20" spans="2:18" ht="14.4" x14ac:dyDescent="0.3">
      <c r="B20" s="92">
        <f>+B16+1</f>
        <v>3</v>
      </c>
      <c r="C20" s="92">
        <v>73</v>
      </c>
      <c r="D20" s="94">
        <v>1</v>
      </c>
      <c r="E20" s="67" t="s">
        <v>13</v>
      </c>
      <c r="F20" s="30" t="s">
        <v>45</v>
      </c>
      <c r="G20" s="95">
        <f t="shared" ref="G20" si="1">COUNTA(F20:F23)</f>
        <v>4</v>
      </c>
      <c r="H20" s="96" t="s">
        <v>20</v>
      </c>
      <c r="I20" s="98">
        <v>45341.59375</v>
      </c>
      <c r="J20" s="99">
        <f>+I20-$J$9</f>
        <v>0.59375</v>
      </c>
      <c r="K20" s="100">
        <f t="shared" ref="K20" si="2">+($J$12/J20)*100</f>
        <v>64.912280701345921</v>
      </c>
      <c r="L20" s="102">
        <v>1</v>
      </c>
      <c r="M20" s="102">
        <f t="shared" ref="M20" si="3">IF(G20=4,1.5,0)+IF(G20=3,1.3,0)+IF(G20=2,1,0)</f>
        <v>1.5</v>
      </c>
      <c r="N20" s="88">
        <f>IF(D20=1,1.3,1)</f>
        <v>1.3</v>
      </c>
      <c r="O20" s="90">
        <f>+C20+(K20*L20*M20*N20)</f>
        <v>199.57894736762455</v>
      </c>
      <c r="P20" s="27"/>
      <c r="Q20" s="28"/>
      <c r="R20"/>
    </row>
    <row r="21" spans="2:18" ht="14.4" x14ac:dyDescent="0.3">
      <c r="B21" s="92"/>
      <c r="C21" s="92"/>
      <c r="D21" s="94"/>
      <c r="E21" s="67"/>
      <c r="F21" s="30" t="s">
        <v>46</v>
      </c>
      <c r="G21" s="94"/>
      <c r="H21" s="97"/>
      <c r="I21" s="98"/>
      <c r="J21" s="99"/>
      <c r="K21" s="100"/>
      <c r="L21" s="88"/>
      <c r="M21" s="88"/>
      <c r="N21" s="88"/>
      <c r="O21" s="91"/>
      <c r="P21" s="28"/>
      <c r="Q21" s="28"/>
      <c r="R21"/>
    </row>
    <row r="22" spans="2:18" ht="14.4" x14ac:dyDescent="0.3">
      <c r="B22" s="92"/>
      <c r="C22" s="92"/>
      <c r="D22" s="94"/>
      <c r="E22" s="67"/>
      <c r="F22" s="30" t="s">
        <v>47</v>
      </c>
      <c r="G22" s="94"/>
      <c r="H22" s="97"/>
      <c r="I22" s="98"/>
      <c r="J22" s="99"/>
      <c r="K22" s="100"/>
      <c r="L22" s="88"/>
      <c r="M22" s="88"/>
      <c r="N22" s="88"/>
      <c r="O22" s="91"/>
      <c r="P22" s="28"/>
      <c r="Q22" s="28"/>
      <c r="R22"/>
    </row>
    <row r="23" spans="2:18" ht="14.4" x14ac:dyDescent="0.3">
      <c r="B23" s="92"/>
      <c r="C23" s="92"/>
      <c r="D23" s="94"/>
      <c r="E23" s="67"/>
      <c r="F23" s="30" t="s">
        <v>48</v>
      </c>
      <c r="G23" s="94"/>
      <c r="H23" s="97"/>
      <c r="I23" s="98"/>
      <c r="J23" s="99"/>
      <c r="K23" s="101"/>
      <c r="L23" s="89"/>
      <c r="M23" s="89"/>
      <c r="N23" s="89"/>
      <c r="O23" s="91"/>
      <c r="P23" s="29"/>
      <c r="Q23" s="28"/>
      <c r="R23"/>
    </row>
    <row r="24" spans="2:18" ht="14.4" x14ac:dyDescent="0.3">
      <c r="B24" s="92">
        <f>+B20+1</f>
        <v>4</v>
      </c>
      <c r="C24" s="92">
        <v>63</v>
      </c>
      <c r="D24" s="94">
        <v>1</v>
      </c>
      <c r="E24" s="67" t="s">
        <v>13</v>
      </c>
      <c r="F24" s="30" t="s">
        <v>45</v>
      </c>
      <c r="G24" s="95">
        <f t="shared" ref="G24" si="4">COUNTA(F24:F27)</f>
        <v>4</v>
      </c>
      <c r="H24" s="96" t="s">
        <v>20</v>
      </c>
      <c r="I24" s="98">
        <v>45341.59375</v>
      </c>
      <c r="J24" s="99">
        <f>+I24-$J$9</f>
        <v>0.59375</v>
      </c>
      <c r="K24" s="100">
        <f t="shared" ref="K24" si="5">+($J$12/J24)*100</f>
        <v>64.912280701345921</v>
      </c>
      <c r="L24" s="102">
        <v>1</v>
      </c>
      <c r="M24" s="102">
        <f t="shared" ref="M24" si="6">IF(G24=4,1.5,0)+IF(G24=3,1.3,0)+IF(G24=2,1,0)</f>
        <v>1.5</v>
      </c>
      <c r="N24" s="88">
        <f>IF(D24=1,1.3,1)</f>
        <v>1.3</v>
      </c>
      <c r="O24" s="90">
        <f>+C24+(K24*L24*M24*N24)</f>
        <v>189.57894736762455</v>
      </c>
      <c r="P24" s="59"/>
      <c r="Q24" s="60"/>
      <c r="R24"/>
    </row>
    <row r="25" spans="2:18" ht="14.4" x14ac:dyDescent="0.3">
      <c r="B25" s="92"/>
      <c r="C25" s="103"/>
      <c r="D25" s="94"/>
      <c r="E25" s="67"/>
      <c r="F25" s="30" t="s">
        <v>46</v>
      </c>
      <c r="G25" s="94"/>
      <c r="H25" s="97"/>
      <c r="I25" s="98"/>
      <c r="J25" s="99"/>
      <c r="K25" s="100"/>
      <c r="L25" s="88"/>
      <c r="M25" s="88"/>
      <c r="N25" s="88"/>
      <c r="O25" s="91"/>
      <c r="P25" s="61"/>
      <c r="Q25" s="62"/>
      <c r="R25"/>
    </row>
    <row r="26" spans="2:18" ht="14.4" x14ac:dyDescent="0.3">
      <c r="B26" s="92"/>
      <c r="C26" s="103"/>
      <c r="D26" s="94"/>
      <c r="E26" s="67"/>
      <c r="F26" s="30" t="s">
        <v>47</v>
      </c>
      <c r="G26" s="94"/>
      <c r="H26" s="97"/>
      <c r="I26" s="98"/>
      <c r="J26" s="99"/>
      <c r="K26" s="100"/>
      <c r="L26" s="88"/>
      <c r="M26" s="88"/>
      <c r="N26" s="88"/>
      <c r="O26" s="91"/>
      <c r="P26" s="61"/>
      <c r="Q26" s="62"/>
      <c r="R26"/>
    </row>
    <row r="27" spans="2:18" ht="14.4" x14ac:dyDescent="0.3">
      <c r="B27" s="92"/>
      <c r="C27" s="92"/>
      <c r="D27" s="94"/>
      <c r="E27" s="67"/>
      <c r="F27" s="30" t="s">
        <v>48</v>
      </c>
      <c r="G27" s="94"/>
      <c r="H27" s="97"/>
      <c r="I27" s="98"/>
      <c r="J27" s="99"/>
      <c r="K27" s="101"/>
      <c r="L27" s="89"/>
      <c r="M27" s="89"/>
      <c r="N27" s="89"/>
      <c r="O27" s="91"/>
      <c r="P27" s="63"/>
      <c r="Q27" s="64"/>
      <c r="R27"/>
    </row>
    <row r="28" spans="2:18" ht="14.4" x14ac:dyDescent="0.3">
      <c r="B28" s="92">
        <f>+B24+1</f>
        <v>5</v>
      </c>
      <c r="C28" s="92">
        <v>55</v>
      </c>
      <c r="D28" s="94">
        <v>1</v>
      </c>
      <c r="E28" s="67" t="s">
        <v>13</v>
      </c>
      <c r="F28" s="30" t="s">
        <v>45</v>
      </c>
      <c r="G28" s="95">
        <f t="shared" ref="G28" si="7">COUNTA(F28:F31)</f>
        <v>4</v>
      </c>
      <c r="H28" s="96" t="s">
        <v>20</v>
      </c>
      <c r="I28" s="98">
        <v>45341.59375</v>
      </c>
      <c r="J28" s="99">
        <f>+I28-$J$9</f>
        <v>0.59375</v>
      </c>
      <c r="K28" s="100">
        <f t="shared" ref="K28" si="8">+($J$12/J28)*100</f>
        <v>64.912280701345921</v>
      </c>
      <c r="L28" s="102">
        <v>1</v>
      </c>
      <c r="M28" s="102">
        <f t="shared" ref="M28" si="9">IF(G28=4,1.5,0)+IF(G28=3,1.3,0)+IF(G28=2,1,0)</f>
        <v>1.5</v>
      </c>
      <c r="N28" s="88">
        <f>IF(D28=1,1.3,1)</f>
        <v>1.3</v>
      </c>
      <c r="O28" s="90">
        <f>+C28+(K28*L28*M28*N28)</f>
        <v>181.57894736762455</v>
      </c>
      <c r="P28" s="59"/>
      <c r="Q28" s="28"/>
      <c r="R28"/>
    </row>
    <row r="29" spans="2:18" ht="14.4" x14ac:dyDescent="0.3">
      <c r="B29" s="92"/>
      <c r="C29" s="92"/>
      <c r="D29" s="94"/>
      <c r="E29" s="67"/>
      <c r="F29" s="30" t="s">
        <v>46</v>
      </c>
      <c r="G29" s="94"/>
      <c r="H29" s="97"/>
      <c r="I29" s="98"/>
      <c r="J29" s="99"/>
      <c r="K29" s="100"/>
      <c r="L29" s="88"/>
      <c r="M29" s="88"/>
      <c r="N29" s="88"/>
      <c r="O29" s="91"/>
      <c r="P29" s="61"/>
      <c r="Q29" s="62"/>
      <c r="R29"/>
    </row>
    <row r="30" spans="2:18" ht="14.4" x14ac:dyDescent="0.3">
      <c r="B30" s="92"/>
      <c r="C30" s="92"/>
      <c r="D30" s="94"/>
      <c r="E30" s="67"/>
      <c r="F30" s="30" t="s">
        <v>47</v>
      </c>
      <c r="G30" s="94"/>
      <c r="H30" s="97"/>
      <c r="I30" s="98"/>
      <c r="J30" s="99"/>
      <c r="K30" s="100"/>
      <c r="L30" s="88"/>
      <c r="M30" s="88"/>
      <c r="N30" s="88"/>
      <c r="O30" s="91"/>
      <c r="P30" s="61"/>
      <c r="Q30" s="62"/>
      <c r="R30"/>
    </row>
    <row r="31" spans="2:18" ht="14.4" x14ac:dyDescent="0.3">
      <c r="B31" s="92"/>
      <c r="C31" s="92"/>
      <c r="D31" s="94"/>
      <c r="E31" s="67"/>
      <c r="F31" s="30" t="s">
        <v>48</v>
      </c>
      <c r="G31" s="94"/>
      <c r="H31" s="97"/>
      <c r="I31" s="98"/>
      <c r="J31" s="99"/>
      <c r="K31" s="101"/>
      <c r="L31" s="89"/>
      <c r="M31" s="89"/>
      <c r="N31" s="89"/>
      <c r="O31" s="91"/>
      <c r="P31" s="63"/>
      <c r="Q31" s="64"/>
      <c r="R31"/>
    </row>
    <row r="32" spans="2:18" ht="14.4" x14ac:dyDescent="0.3">
      <c r="B32" s="92">
        <f>+B28+1</f>
        <v>6</v>
      </c>
      <c r="C32" s="92">
        <v>50</v>
      </c>
      <c r="D32" s="94">
        <v>1</v>
      </c>
      <c r="E32" s="67" t="s">
        <v>13</v>
      </c>
      <c r="F32" s="30" t="s">
        <v>45</v>
      </c>
      <c r="G32" s="95">
        <f t="shared" ref="G32" si="10">COUNTA(F32:F35)</f>
        <v>4</v>
      </c>
      <c r="H32" s="96" t="s">
        <v>20</v>
      </c>
      <c r="I32" s="98">
        <v>45341.59375</v>
      </c>
      <c r="J32" s="99">
        <f>+I32-$J$9</f>
        <v>0.59375</v>
      </c>
      <c r="K32" s="100">
        <f t="shared" ref="K32" si="11">+($J$12/J32)*100</f>
        <v>64.912280701345921</v>
      </c>
      <c r="L32" s="102">
        <v>1</v>
      </c>
      <c r="M32" s="102">
        <f t="shared" ref="M32" si="12">IF(G32=4,1.5,0)+IF(G32=3,1.3,0)+IF(G32=2,1,0)</f>
        <v>1.5</v>
      </c>
      <c r="N32" s="88">
        <f t="shared" ref="N32" si="13">IF(D32=1,1.3,1)</f>
        <v>1.3</v>
      </c>
      <c r="O32" s="90">
        <f t="shared" ref="O32" si="14">+C32+(K32*L32*M32*N32)</f>
        <v>176.57894736762455</v>
      </c>
      <c r="P32" s="27"/>
      <c r="Q32" s="28"/>
      <c r="R32"/>
    </row>
    <row r="33" spans="2:18" ht="14.4" x14ac:dyDescent="0.3">
      <c r="B33" s="92"/>
      <c r="C33" s="92"/>
      <c r="D33" s="94"/>
      <c r="E33" s="67"/>
      <c r="F33" s="30" t="s">
        <v>46</v>
      </c>
      <c r="G33" s="94"/>
      <c r="H33" s="97"/>
      <c r="I33" s="98"/>
      <c r="J33" s="99"/>
      <c r="K33" s="100"/>
      <c r="L33" s="88"/>
      <c r="M33" s="88"/>
      <c r="N33" s="88"/>
      <c r="O33" s="91"/>
      <c r="P33" s="28"/>
      <c r="Q33" s="28"/>
      <c r="R33"/>
    </row>
    <row r="34" spans="2:18" ht="14.4" x14ac:dyDescent="0.3">
      <c r="B34" s="92"/>
      <c r="C34" s="92"/>
      <c r="D34" s="94"/>
      <c r="E34" s="67"/>
      <c r="F34" s="30" t="s">
        <v>47</v>
      </c>
      <c r="G34" s="94"/>
      <c r="H34" s="97"/>
      <c r="I34" s="98"/>
      <c r="J34" s="99"/>
      <c r="K34" s="100"/>
      <c r="L34" s="88"/>
      <c r="M34" s="88"/>
      <c r="N34" s="88"/>
      <c r="O34" s="91"/>
      <c r="P34" s="28"/>
      <c r="Q34" s="28"/>
      <c r="R34"/>
    </row>
    <row r="35" spans="2:18" ht="14.4" x14ac:dyDescent="0.3">
      <c r="B35" s="92"/>
      <c r="C35" s="92"/>
      <c r="D35" s="94"/>
      <c r="E35" s="67"/>
      <c r="F35" s="30" t="s">
        <v>48</v>
      </c>
      <c r="G35" s="94"/>
      <c r="H35" s="97"/>
      <c r="I35" s="98"/>
      <c r="J35" s="99"/>
      <c r="K35" s="101"/>
      <c r="L35" s="89"/>
      <c r="M35" s="89"/>
      <c r="N35" s="89"/>
      <c r="O35" s="91"/>
      <c r="P35" s="29"/>
      <c r="Q35" s="29"/>
      <c r="R35"/>
    </row>
    <row r="36" spans="2:18" ht="14.4" x14ac:dyDescent="0.3">
      <c r="B36" s="92">
        <f>+B32+1</f>
        <v>7</v>
      </c>
      <c r="C36" s="92">
        <v>45</v>
      </c>
      <c r="D36" s="94">
        <v>0</v>
      </c>
      <c r="E36" s="67" t="s">
        <v>13</v>
      </c>
      <c r="F36" s="30" t="s">
        <v>45</v>
      </c>
      <c r="G36" s="95">
        <f t="shared" ref="G36" si="15">COUNTA(F36:F39)</f>
        <v>4</v>
      </c>
      <c r="H36" s="96" t="s">
        <v>20</v>
      </c>
      <c r="I36" s="98">
        <v>45341.59375</v>
      </c>
      <c r="J36" s="99">
        <f>+I36-$J$9</f>
        <v>0.59375</v>
      </c>
      <c r="K36" s="100">
        <f t="shared" ref="K36" si="16">+($J$12/J36)*100</f>
        <v>64.912280701345921</v>
      </c>
      <c r="L36" s="102">
        <v>1</v>
      </c>
      <c r="M36" s="102">
        <f t="shared" ref="M36" si="17">IF(G36=4,1.5,0)+IF(G36=3,1.3,0)+IF(G36=2,1,0)</f>
        <v>1.5</v>
      </c>
      <c r="N36" s="88">
        <f t="shared" ref="N36" si="18">IF(D36=1,1.3,1)</f>
        <v>1</v>
      </c>
      <c r="O36" s="90">
        <f t="shared" ref="O36" si="19">+C36+(K36*L36*M36*N36)</f>
        <v>142.36842105201887</v>
      </c>
      <c r="P36" s="27"/>
      <c r="Q36" s="27"/>
      <c r="R36"/>
    </row>
    <row r="37" spans="2:18" ht="14.4" x14ac:dyDescent="0.3">
      <c r="B37" s="92"/>
      <c r="C37" s="92"/>
      <c r="D37" s="94"/>
      <c r="E37" s="67"/>
      <c r="F37" s="30" t="s">
        <v>46</v>
      </c>
      <c r="G37" s="94"/>
      <c r="H37" s="97"/>
      <c r="I37" s="98"/>
      <c r="J37" s="99"/>
      <c r="K37" s="100"/>
      <c r="L37" s="88"/>
      <c r="M37" s="88"/>
      <c r="N37" s="88"/>
      <c r="O37" s="91"/>
      <c r="P37" s="28"/>
      <c r="Q37" s="28"/>
      <c r="R37"/>
    </row>
    <row r="38" spans="2:18" ht="14.4" x14ac:dyDescent="0.3">
      <c r="B38" s="92"/>
      <c r="C38" s="92"/>
      <c r="D38" s="94"/>
      <c r="E38" s="67"/>
      <c r="F38" s="30" t="s">
        <v>47</v>
      </c>
      <c r="G38" s="94"/>
      <c r="H38" s="97"/>
      <c r="I38" s="98"/>
      <c r="J38" s="99"/>
      <c r="K38" s="100"/>
      <c r="L38" s="88"/>
      <c r="M38" s="88"/>
      <c r="N38" s="88"/>
      <c r="O38" s="91"/>
      <c r="P38" s="28"/>
      <c r="Q38" s="28"/>
      <c r="R38"/>
    </row>
    <row r="39" spans="2:18" ht="14.4" x14ac:dyDescent="0.3">
      <c r="B39" s="92"/>
      <c r="C39" s="92"/>
      <c r="D39" s="94"/>
      <c r="E39" s="67"/>
      <c r="F39" s="30" t="s">
        <v>48</v>
      </c>
      <c r="G39" s="94"/>
      <c r="H39" s="97"/>
      <c r="I39" s="98"/>
      <c r="J39" s="99"/>
      <c r="K39" s="101"/>
      <c r="L39" s="89"/>
      <c r="M39" s="89"/>
      <c r="N39" s="89"/>
      <c r="O39" s="91"/>
      <c r="P39" s="29"/>
      <c r="Q39" s="29"/>
      <c r="R39"/>
    </row>
    <row r="40" spans="2:18" ht="14.4" x14ac:dyDescent="0.3">
      <c r="B40" s="92">
        <f t="shared" ref="B40" si="20">+B36+1</f>
        <v>8</v>
      </c>
      <c r="C40" s="92">
        <v>40</v>
      </c>
      <c r="D40" s="94">
        <v>0</v>
      </c>
      <c r="E40" s="67" t="s">
        <v>13</v>
      </c>
      <c r="F40" s="30" t="s">
        <v>45</v>
      </c>
      <c r="G40" s="95">
        <f t="shared" ref="G40:G88" si="21">COUNTA(F40:F43)</f>
        <v>4</v>
      </c>
      <c r="H40" s="96" t="s">
        <v>20</v>
      </c>
      <c r="I40" s="98">
        <v>45341.59375</v>
      </c>
      <c r="J40" s="99">
        <f t="shared" ref="J40" si="22">+I40-$J$9</f>
        <v>0.59375</v>
      </c>
      <c r="K40" s="100">
        <f t="shared" ref="K40:K80" si="23">+($J$12/J40)*100</f>
        <v>64.912280701345921</v>
      </c>
      <c r="L40" s="102">
        <v>1</v>
      </c>
      <c r="M40" s="102">
        <f t="shared" ref="M40" si="24">IF(G40=4,1.5,0)+IF(G40=3,1.3,0)+IF(G40=2,1,0)</f>
        <v>1.5</v>
      </c>
      <c r="N40" s="88">
        <f t="shared" ref="N40" si="25">IF(D40=1,1.3,1)</f>
        <v>1</v>
      </c>
      <c r="O40" s="90">
        <f t="shared" ref="O40" si="26">+C40+(K40*L40*M40*N40)</f>
        <v>137.36842105201887</v>
      </c>
      <c r="P40" s="27"/>
      <c r="Q40" s="27"/>
      <c r="R40"/>
    </row>
    <row r="41" spans="2:18" ht="14.4" x14ac:dyDescent="0.3">
      <c r="B41" s="92"/>
      <c r="C41" s="92"/>
      <c r="D41" s="94"/>
      <c r="E41" s="67"/>
      <c r="F41" s="30" t="s">
        <v>46</v>
      </c>
      <c r="G41" s="94"/>
      <c r="H41" s="97"/>
      <c r="I41" s="98"/>
      <c r="J41" s="99"/>
      <c r="K41" s="100"/>
      <c r="L41" s="88"/>
      <c r="M41" s="88"/>
      <c r="N41" s="88"/>
      <c r="O41" s="91"/>
      <c r="P41" s="28"/>
      <c r="Q41" s="28"/>
      <c r="R41"/>
    </row>
    <row r="42" spans="2:18" ht="14.4" x14ac:dyDescent="0.3">
      <c r="B42" s="92"/>
      <c r="C42" s="92"/>
      <c r="D42" s="94"/>
      <c r="E42" s="67"/>
      <c r="F42" s="30" t="s">
        <v>47</v>
      </c>
      <c r="G42" s="94"/>
      <c r="H42" s="97"/>
      <c r="I42" s="98"/>
      <c r="J42" s="99"/>
      <c r="K42" s="100"/>
      <c r="L42" s="88"/>
      <c r="M42" s="88"/>
      <c r="N42" s="88"/>
      <c r="O42" s="91"/>
      <c r="P42" s="28"/>
      <c r="Q42" s="28"/>
      <c r="R42"/>
    </row>
    <row r="43" spans="2:18" ht="14.4" x14ac:dyDescent="0.3">
      <c r="B43" s="92"/>
      <c r="C43" s="92"/>
      <c r="D43" s="94"/>
      <c r="E43" s="67"/>
      <c r="F43" s="30" t="s">
        <v>48</v>
      </c>
      <c r="G43" s="94"/>
      <c r="H43" s="97"/>
      <c r="I43" s="98"/>
      <c r="J43" s="99"/>
      <c r="K43" s="101"/>
      <c r="L43" s="89"/>
      <c r="M43" s="89"/>
      <c r="N43" s="89"/>
      <c r="O43" s="91"/>
      <c r="P43" s="29"/>
      <c r="Q43" s="29"/>
      <c r="R43"/>
    </row>
    <row r="44" spans="2:18" ht="14.4" x14ac:dyDescent="0.3">
      <c r="B44" s="92">
        <f t="shared" ref="B44" si="27">+B40+1</f>
        <v>9</v>
      </c>
      <c r="C44" s="92">
        <v>35</v>
      </c>
      <c r="D44" s="94">
        <v>0</v>
      </c>
      <c r="E44" s="67" t="s">
        <v>13</v>
      </c>
      <c r="F44" s="30" t="s">
        <v>45</v>
      </c>
      <c r="G44" s="95">
        <f t="shared" si="21"/>
        <v>4</v>
      </c>
      <c r="H44" s="96" t="s">
        <v>20</v>
      </c>
      <c r="I44" s="98">
        <v>45341.59375</v>
      </c>
      <c r="J44" s="99">
        <f t="shared" ref="J44" si="28">+I44-$J$9</f>
        <v>0.59375</v>
      </c>
      <c r="K44" s="100">
        <f t="shared" ref="K44:K84" si="29">+($J$12/J44)*100</f>
        <v>64.912280701345921</v>
      </c>
      <c r="L44" s="102">
        <v>1</v>
      </c>
      <c r="M44" s="102">
        <f t="shared" ref="M44" si="30">IF(G44=4,1.5,0)+IF(G44=3,1.3,0)+IF(G44=2,1,0)</f>
        <v>1.5</v>
      </c>
      <c r="N44" s="88">
        <f t="shared" ref="N44" si="31">IF(D44=1,1.3,1)</f>
        <v>1</v>
      </c>
      <c r="O44" s="90">
        <f t="shared" ref="O44" si="32">+C44+(K44*L44*M44*N44)</f>
        <v>132.36842105201887</v>
      </c>
      <c r="P44" s="27"/>
      <c r="Q44" s="27"/>
      <c r="R44"/>
    </row>
    <row r="45" spans="2:18" ht="14.4" x14ac:dyDescent="0.3">
      <c r="B45" s="92"/>
      <c r="C45" s="92"/>
      <c r="D45" s="94"/>
      <c r="E45" s="67"/>
      <c r="F45" s="30" t="s">
        <v>46</v>
      </c>
      <c r="G45" s="94"/>
      <c r="H45" s="97"/>
      <c r="I45" s="98"/>
      <c r="J45" s="99"/>
      <c r="K45" s="100"/>
      <c r="L45" s="88"/>
      <c r="M45" s="88"/>
      <c r="N45" s="88"/>
      <c r="O45" s="91"/>
      <c r="P45" s="28"/>
      <c r="Q45" s="28"/>
      <c r="R45"/>
    </row>
    <row r="46" spans="2:18" ht="14.4" x14ac:dyDescent="0.3">
      <c r="B46" s="92"/>
      <c r="C46" s="92"/>
      <c r="D46" s="94"/>
      <c r="E46" s="67"/>
      <c r="F46" s="30" t="s">
        <v>47</v>
      </c>
      <c r="G46" s="94"/>
      <c r="H46" s="97"/>
      <c r="I46" s="98"/>
      <c r="J46" s="99"/>
      <c r="K46" s="100"/>
      <c r="L46" s="88"/>
      <c r="M46" s="88"/>
      <c r="N46" s="88"/>
      <c r="O46" s="91"/>
      <c r="P46" s="28"/>
      <c r="Q46" s="28"/>
      <c r="R46"/>
    </row>
    <row r="47" spans="2:18" ht="14.4" x14ac:dyDescent="0.3">
      <c r="B47" s="92"/>
      <c r="C47" s="92"/>
      <c r="D47" s="94"/>
      <c r="E47" s="67"/>
      <c r="F47" s="30" t="s">
        <v>48</v>
      </c>
      <c r="G47" s="94"/>
      <c r="H47" s="97"/>
      <c r="I47" s="98"/>
      <c r="J47" s="99"/>
      <c r="K47" s="101"/>
      <c r="L47" s="89"/>
      <c r="M47" s="89"/>
      <c r="N47" s="89"/>
      <c r="O47" s="91"/>
      <c r="P47" s="29"/>
      <c r="Q47" s="29"/>
      <c r="R47"/>
    </row>
    <row r="48" spans="2:18" ht="14.4" x14ac:dyDescent="0.3">
      <c r="B48" s="92">
        <f t="shared" ref="B48" si="33">+B44+1</f>
        <v>10</v>
      </c>
      <c r="C48" s="92">
        <v>30</v>
      </c>
      <c r="D48" s="94">
        <v>0</v>
      </c>
      <c r="E48" s="67" t="s">
        <v>13</v>
      </c>
      <c r="F48" s="30" t="s">
        <v>45</v>
      </c>
      <c r="G48" s="95">
        <f t="shared" si="21"/>
        <v>4</v>
      </c>
      <c r="H48" s="96" t="s">
        <v>20</v>
      </c>
      <c r="I48" s="98">
        <v>45341.59375</v>
      </c>
      <c r="J48" s="99">
        <f t="shared" ref="J48" si="34">+I48-$J$9</f>
        <v>0.59375</v>
      </c>
      <c r="K48" s="100">
        <f t="shared" ref="K48:K88" si="35">+($J$12/J48)*100</f>
        <v>64.912280701345921</v>
      </c>
      <c r="L48" s="102">
        <v>1</v>
      </c>
      <c r="M48" s="102">
        <f t="shared" ref="M48" si="36">IF(G48=4,1.5,0)+IF(G48=3,1.3,0)+IF(G48=2,1,0)</f>
        <v>1.5</v>
      </c>
      <c r="N48" s="88">
        <f t="shared" ref="N48" si="37">IF(D48=1,1.3,1)</f>
        <v>1</v>
      </c>
      <c r="O48" s="90">
        <f t="shared" ref="O48" si="38">+C48+(K48*L48*M48*N48)</f>
        <v>127.36842105201887</v>
      </c>
      <c r="P48" s="27"/>
      <c r="Q48" s="27"/>
      <c r="R48"/>
    </row>
    <row r="49" spans="2:18" ht="14.4" x14ac:dyDescent="0.3">
      <c r="B49" s="92"/>
      <c r="C49" s="92"/>
      <c r="D49" s="94"/>
      <c r="E49" s="67"/>
      <c r="F49" s="30" t="s">
        <v>46</v>
      </c>
      <c r="G49" s="94"/>
      <c r="H49" s="97"/>
      <c r="I49" s="98"/>
      <c r="J49" s="99"/>
      <c r="K49" s="100"/>
      <c r="L49" s="88"/>
      <c r="M49" s="88"/>
      <c r="N49" s="88"/>
      <c r="O49" s="91"/>
      <c r="P49" s="28"/>
      <c r="Q49" s="28"/>
      <c r="R49"/>
    </row>
    <row r="50" spans="2:18" ht="13.95" customHeight="1" x14ac:dyDescent="0.3">
      <c r="B50" s="92"/>
      <c r="C50" s="92"/>
      <c r="D50" s="94"/>
      <c r="E50" s="67"/>
      <c r="F50" s="30" t="s">
        <v>47</v>
      </c>
      <c r="G50" s="94"/>
      <c r="H50" s="97"/>
      <c r="I50" s="98"/>
      <c r="J50" s="99"/>
      <c r="K50" s="100"/>
      <c r="L50" s="88"/>
      <c r="M50" s="88"/>
      <c r="N50" s="88"/>
      <c r="O50" s="91"/>
      <c r="P50" s="28"/>
      <c r="Q50" s="28"/>
    </row>
    <row r="51" spans="2:18" ht="13.95" customHeight="1" x14ac:dyDescent="0.3">
      <c r="B51" s="92"/>
      <c r="C51" s="92"/>
      <c r="D51" s="94"/>
      <c r="E51" s="67"/>
      <c r="F51" s="30" t="s">
        <v>48</v>
      </c>
      <c r="G51" s="94"/>
      <c r="H51" s="97"/>
      <c r="I51" s="98"/>
      <c r="J51" s="99"/>
      <c r="K51" s="101"/>
      <c r="L51" s="89"/>
      <c r="M51" s="89"/>
      <c r="N51" s="89"/>
      <c r="O51" s="91"/>
      <c r="P51" s="29"/>
      <c r="Q51" s="29"/>
    </row>
    <row r="52" spans="2:18" ht="13.95" customHeight="1" x14ac:dyDescent="0.3">
      <c r="B52" s="92">
        <f t="shared" ref="B52" si="39">+B48+1</f>
        <v>11</v>
      </c>
      <c r="C52" s="92">
        <v>28</v>
      </c>
      <c r="D52" s="94">
        <v>0</v>
      </c>
      <c r="E52" s="67" t="s">
        <v>13</v>
      </c>
      <c r="F52" s="30" t="s">
        <v>45</v>
      </c>
      <c r="G52" s="95">
        <f t="shared" si="21"/>
        <v>4</v>
      </c>
      <c r="H52" s="96" t="s">
        <v>20</v>
      </c>
      <c r="I52" s="98">
        <v>45341.59375</v>
      </c>
      <c r="J52" s="99">
        <f t="shared" ref="J52" si="40">+I52-$J$9</f>
        <v>0.59375</v>
      </c>
      <c r="K52" s="100">
        <f t="shared" ref="K52:K72" si="41">+($J$12/J52)*100</f>
        <v>64.912280701345921</v>
      </c>
      <c r="L52" s="102">
        <v>1</v>
      </c>
      <c r="M52" s="102">
        <f t="shared" ref="M52" si="42">IF(G52=4,1.5,0)+IF(G52=3,1.3,0)+IF(G52=2,1,0)</f>
        <v>1.5</v>
      </c>
      <c r="N52" s="88">
        <f t="shared" ref="N52" si="43">IF(D52=1,1.3,1)</f>
        <v>1</v>
      </c>
      <c r="O52" s="90">
        <f t="shared" ref="O52" si="44">+C52+(K52*L52*M52*N52)</f>
        <v>125.36842105201887</v>
      </c>
      <c r="P52" s="27"/>
      <c r="Q52" s="27"/>
    </row>
    <row r="53" spans="2:18" ht="13.95" customHeight="1" x14ac:dyDescent="0.3">
      <c r="B53" s="92"/>
      <c r="C53" s="92"/>
      <c r="D53" s="94"/>
      <c r="E53" s="67"/>
      <c r="F53" s="30" t="s">
        <v>46</v>
      </c>
      <c r="G53" s="94"/>
      <c r="H53" s="97"/>
      <c r="I53" s="98"/>
      <c r="J53" s="99"/>
      <c r="K53" s="100"/>
      <c r="L53" s="88"/>
      <c r="M53" s="88"/>
      <c r="N53" s="88"/>
      <c r="O53" s="91"/>
      <c r="P53" s="28"/>
      <c r="Q53" s="28"/>
    </row>
    <row r="54" spans="2:18" ht="13.95" customHeight="1" x14ac:dyDescent="0.3">
      <c r="B54" s="92"/>
      <c r="C54" s="92"/>
      <c r="D54" s="94"/>
      <c r="E54" s="67"/>
      <c r="F54" s="30" t="s">
        <v>47</v>
      </c>
      <c r="G54" s="94"/>
      <c r="H54" s="97"/>
      <c r="I54" s="98"/>
      <c r="J54" s="99"/>
      <c r="K54" s="100"/>
      <c r="L54" s="88"/>
      <c r="M54" s="88"/>
      <c r="N54" s="88"/>
      <c r="O54" s="91"/>
      <c r="P54" s="28"/>
      <c r="Q54" s="28"/>
    </row>
    <row r="55" spans="2:18" ht="13.95" customHeight="1" x14ac:dyDescent="0.3">
      <c r="B55" s="92"/>
      <c r="C55" s="92"/>
      <c r="D55" s="94"/>
      <c r="E55" s="67"/>
      <c r="F55" s="30" t="s">
        <v>48</v>
      </c>
      <c r="G55" s="94"/>
      <c r="H55" s="97"/>
      <c r="I55" s="98"/>
      <c r="J55" s="99"/>
      <c r="K55" s="101"/>
      <c r="L55" s="89"/>
      <c r="M55" s="89"/>
      <c r="N55" s="89"/>
      <c r="O55" s="91"/>
      <c r="P55" s="29"/>
      <c r="Q55" s="29"/>
    </row>
    <row r="56" spans="2:18" ht="13.95" customHeight="1" x14ac:dyDescent="0.3">
      <c r="B56" s="92">
        <f t="shared" ref="B56" si="45">+B52+1</f>
        <v>12</v>
      </c>
      <c r="C56" s="92">
        <v>26</v>
      </c>
      <c r="D56" s="94">
        <v>0</v>
      </c>
      <c r="E56" s="67" t="s">
        <v>13</v>
      </c>
      <c r="F56" s="30" t="s">
        <v>45</v>
      </c>
      <c r="G56" s="95">
        <f t="shared" si="21"/>
        <v>4</v>
      </c>
      <c r="H56" s="96" t="s">
        <v>20</v>
      </c>
      <c r="I56" s="98">
        <v>45341.59375</v>
      </c>
      <c r="J56" s="99">
        <f t="shared" ref="J56" si="46">+I56-$J$9</f>
        <v>0.59375</v>
      </c>
      <c r="K56" s="100">
        <f t="shared" ref="K56" si="47">+($J$12/J56)*100</f>
        <v>64.912280701345921</v>
      </c>
      <c r="L56" s="102">
        <v>1</v>
      </c>
      <c r="M56" s="102">
        <f t="shared" ref="M56" si="48">IF(G56=4,1.5,0)+IF(G56=3,1.3,0)+IF(G56=2,1,0)</f>
        <v>1.5</v>
      </c>
      <c r="N56" s="88">
        <f t="shared" ref="N56" si="49">IF(D56=1,1.3,1)</f>
        <v>1</v>
      </c>
      <c r="O56" s="90">
        <f t="shared" ref="O56" si="50">+C56+(K56*L56*M56*N56)</f>
        <v>123.36842105201887</v>
      </c>
      <c r="P56" s="27"/>
      <c r="Q56" s="27"/>
    </row>
    <row r="57" spans="2:18" ht="13.95" customHeight="1" x14ac:dyDescent="0.3">
      <c r="B57" s="92"/>
      <c r="C57" s="92"/>
      <c r="D57" s="94"/>
      <c r="E57" s="67"/>
      <c r="F57" s="30" t="s">
        <v>46</v>
      </c>
      <c r="G57" s="94"/>
      <c r="H57" s="97"/>
      <c r="I57" s="98"/>
      <c r="J57" s="99"/>
      <c r="K57" s="100"/>
      <c r="L57" s="88"/>
      <c r="M57" s="88"/>
      <c r="N57" s="88"/>
      <c r="O57" s="91"/>
      <c r="P57" s="28"/>
      <c r="Q57" s="28"/>
    </row>
    <row r="58" spans="2:18" ht="13.95" customHeight="1" x14ac:dyDescent="0.3">
      <c r="B58" s="92"/>
      <c r="C58" s="92"/>
      <c r="D58" s="94"/>
      <c r="E58" s="67"/>
      <c r="F58" s="30" t="s">
        <v>47</v>
      </c>
      <c r="G58" s="94"/>
      <c r="H58" s="97"/>
      <c r="I58" s="98"/>
      <c r="J58" s="99"/>
      <c r="K58" s="100"/>
      <c r="L58" s="88"/>
      <c r="M58" s="88"/>
      <c r="N58" s="88"/>
      <c r="O58" s="91"/>
      <c r="P58" s="28"/>
      <c r="Q58" s="28"/>
    </row>
    <row r="59" spans="2:18" ht="13.95" customHeight="1" x14ac:dyDescent="0.3">
      <c r="B59" s="92"/>
      <c r="C59" s="92"/>
      <c r="D59" s="94"/>
      <c r="E59" s="67"/>
      <c r="F59" s="30" t="s">
        <v>48</v>
      </c>
      <c r="G59" s="94"/>
      <c r="H59" s="97"/>
      <c r="I59" s="98"/>
      <c r="J59" s="99"/>
      <c r="K59" s="101"/>
      <c r="L59" s="89"/>
      <c r="M59" s="89"/>
      <c r="N59" s="89"/>
      <c r="O59" s="91"/>
      <c r="P59" s="29"/>
      <c r="Q59" s="29"/>
    </row>
    <row r="60" spans="2:18" ht="13.95" customHeight="1" x14ac:dyDescent="0.3">
      <c r="B60" s="92">
        <f t="shared" ref="B60" si="51">+B56+1</f>
        <v>13</v>
      </c>
      <c r="C60" s="92">
        <v>24</v>
      </c>
      <c r="D60" s="94">
        <v>0</v>
      </c>
      <c r="E60" s="67" t="s">
        <v>13</v>
      </c>
      <c r="F60" s="30" t="s">
        <v>45</v>
      </c>
      <c r="G60" s="95">
        <f>COUNTA(F60:F63)</f>
        <v>4</v>
      </c>
      <c r="H60" s="96" t="s">
        <v>20</v>
      </c>
      <c r="I60" s="98">
        <v>45341.59375</v>
      </c>
      <c r="J60" s="99">
        <f t="shared" ref="J60" si="52">+I60-$J$9</f>
        <v>0.59375</v>
      </c>
      <c r="K60" s="100">
        <f t="shared" si="23"/>
        <v>64.912280701345921</v>
      </c>
      <c r="L60" s="102">
        <v>1</v>
      </c>
      <c r="M60" s="102">
        <f t="shared" ref="M60" si="53">IF(G60=4,1.5,0)+IF(G60=3,1.3,0)+IF(G60=2,1,0)</f>
        <v>1.5</v>
      </c>
      <c r="N60" s="88">
        <f t="shared" ref="N60" si="54">IF(D60=1,1.3,1)</f>
        <v>1</v>
      </c>
      <c r="O60" s="90">
        <f t="shared" ref="O60" si="55">+C60+(K60*L60*M60*N60)</f>
        <v>121.36842105201887</v>
      </c>
      <c r="P60" s="27"/>
      <c r="Q60" s="27"/>
    </row>
    <row r="61" spans="2:18" ht="13.95" customHeight="1" x14ac:dyDescent="0.3">
      <c r="B61" s="92"/>
      <c r="C61" s="92"/>
      <c r="D61" s="94"/>
      <c r="E61" s="67"/>
      <c r="F61" s="30" t="s">
        <v>46</v>
      </c>
      <c r="G61" s="94"/>
      <c r="H61" s="97"/>
      <c r="I61" s="98"/>
      <c r="J61" s="99"/>
      <c r="K61" s="100"/>
      <c r="L61" s="88"/>
      <c r="M61" s="88"/>
      <c r="N61" s="88"/>
      <c r="O61" s="91"/>
      <c r="P61" s="28"/>
      <c r="Q61" s="28"/>
    </row>
    <row r="62" spans="2:18" ht="13.95" customHeight="1" x14ac:dyDescent="0.3">
      <c r="B62" s="92"/>
      <c r="C62" s="92"/>
      <c r="D62" s="94"/>
      <c r="E62" s="67"/>
      <c r="F62" s="30" t="s">
        <v>47</v>
      </c>
      <c r="G62" s="94"/>
      <c r="H62" s="97"/>
      <c r="I62" s="98"/>
      <c r="J62" s="99"/>
      <c r="K62" s="100"/>
      <c r="L62" s="88"/>
      <c r="M62" s="88"/>
      <c r="N62" s="88"/>
      <c r="O62" s="91"/>
      <c r="P62" s="28"/>
      <c r="Q62" s="28"/>
    </row>
    <row r="63" spans="2:18" ht="13.95" customHeight="1" x14ac:dyDescent="0.3">
      <c r="B63" s="92"/>
      <c r="C63" s="92"/>
      <c r="D63" s="94"/>
      <c r="E63" s="67"/>
      <c r="F63" s="30" t="s">
        <v>48</v>
      </c>
      <c r="G63" s="94"/>
      <c r="H63" s="97"/>
      <c r="I63" s="98"/>
      <c r="J63" s="99"/>
      <c r="K63" s="101"/>
      <c r="L63" s="89"/>
      <c r="M63" s="89"/>
      <c r="N63" s="89"/>
      <c r="O63" s="91"/>
      <c r="P63" s="29"/>
      <c r="Q63" s="29"/>
    </row>
    <row r="64" spans="2:18" ht="13.95" customHeight="1" x14ac:dyDescent="0.3">
      <c r="B64" s="92">
        <f t="shared" ref="B64" si="56">+B60+1</f>
        <v>14</v>
      </c>
      <c r="C64" s="92">
        <v>22</v>
      </c>
      <c r="D64" s="94">
        <v>0</v>
      </c>
      <c r="E64" s="67" t="s">
        <v>13</v>
      </c>
      <c r="F64" s="30" t="s">
        <v>45</v>
      </c>
      <c r="G64" s="95">
        <f t="shared" si="21"/>
        <v>4</v>
      </c>
      <c r="H64" s="96" t="s">
        <v>20</v>
      </c>
      <c r="I64" s="98">
        <v>45341.59375</v>
      </c>
      <c r="J64" s="99">
        <f t="shared" ref="J64" si="57">+I64-$J$9</f>
        <v>0.59375</v>
      </c>
      <c r="K64" s="100">
        <f t="shared" si="29"/>
        <v>64.912280701345921</v>
      </c>
      <c r="L64" s="102">
        <v>1</v>
      </c>
      <c r="M64" s="102">
        <f t="shared" ref="M64" si="58">IF(G64=4,1.5,0)+IF(G64=3,1.3,0)+IF(G64=2,1,0)</f>
        <v>1.5</v>
      </c>
      <c r="N64" s="88">
        <f t="shared" ref="N64" si="59">IF(D64=1,1.3,1)</f>
        <v>1</v>
      </c>
      <c r="O64" s="90">
        <f t="shared" ref="O64" si="60">+C64+(K64*L64*M64*N64)</f>
        <v>119.36842105201887</v>
      </c>
      <c r="P64" s="27"/>
      <c r="Q64" s="27"/>
    </row>
    <row r="65" spans="2:17" ht="13.95" customHeight="1" x14ac:dyDescent="0.3">
      <c r="B65" s="92"/>
      <c r="C65" s="92"/>
      <c r="D65" s="94"/>
      <c r="E65" s="67"/>
      <c r="F65" s="30" t="s">
        <v>46</v>
      </c>
      <c r="G65" s="94"/>
      <c r="H65" s="97"/>
      <c r="I65" s="98"/>
      <c r="J65" s="99"/>
      <c r="K65" s="100"/>
      <c r="L65" s="88"/>
      <c r="M65" s="88"/>
      <c r="N65" s="88"/>
      <c r="O65" s="91"/>
      <c r="P65" s="28"/>
      <c r="Q65" s="28"/>
    </row>
    <row r="66" spans="2:17" ht="13.95" customHeight="1" x14ac:dyDescent="0.3">
      <c r="B66" s="92"/>
      <c r="C66" s="92"/>
      <c r="D66" s="94"/>
      <c r="E66" s="67"/>
      <c r="F66" s="30" t="s">
        <v>47</v>
      </c>
      <c r="G66" s="94"/>
      <c r="H66" s="97"/>
      <c r="I66" s="98"/>
      <c r="J66" s="99"/>
      <c r="K66" s="100"/>
      <c r="L66" s="88"/>
      <c r="M66" s="88"/>
      <c r="N66" s="88"/>
      <c r="O66" s="91"/>
      <c r="P66" s="28"/>
      <c r="Q66" s="28"/>
    </row>
    <row r="67" spans="2:17" ht="13.95" customHeight="1" x14ac:dyDescent="0.3">
      <c r="B67" s="92"/>
      <c r="C67" s="92"/>
      <c r="D67" s="94"/>
      <c r="E67" s="67"/>
      <c r="F67" s="30" t="s">
        <v>48</v>
      </c>
      <c r="G67" s="94"/>
      <c r="H67" s="97"/>
      <c r="I67" s="98"/>
      <c r="J67" s="99"/>
      <c r="K67" s="101"/>
      <c r="L67" s="89"/>
      <c r="M67" s="89"/>
      <c r="N67" s="89"/>
      <c r="O67" s="91"/>
      <c r="P67" s="29"/>
      <c r="Q67" s="29"/>
    </row>
    <row r="68" spans="2:17" ht="13.95" customHeight="1" x14ac:dyDescent="0.3">
      <c r="B68" s="92">
        <f t="shared" ref="B68" si="61">+B64+1</f>
        <v>15</v>
      </c>
      <c r="C68" s="93">
        <v>20</v>
      </c>
      <c r="D68" s="94">
        <v>0</v>
      </c>
      <c r="E68" s="67" t="s">
        <v>13</v>
      </c>
      <c r="F68" s="30" t="s">
        <v>45</v>
      </c>
      <c r="G68" s="95">
        <f t="shared" si="21"/>
        <v>4</v>
      </c>
      <c r="H68" s="96" t="s">
        <v>20</v>
      </c>
      <c r="I68" s="98">
        <v>45341.59375</v>
      </c>
      <c r="J68" s="99">
        <f t="shared" ref="J68" si="62">+I68-$J$9</f>
        <v>0.59375</v>
      </c>
      <c r="K68" s="100">
        <f t="shared" si="35"/>
        <v>64.912280701345921</v>
      </c>
      <c r="L68" s="102">
        <v>1</v>
      </c>
      <c r="M68" s="102">
        <f t="shared" ref="M68" si="63">IF(G68=4,1.5,0)+IF(G68=3,1.3,0)+IF(G68=2,1,0)</f>
        <v>1.5</v>
      </c>
      <c r="N68" s="88">
        <f t="shared" ref="N68" si="64">IF(D68=1,1.3,1)</f>
        <v>1</v>
      </c>
      <c r="O68" s="90">
        <f t="shared" ref="O68" si="65">+C68+(K68*L68*M68*N68)</f>
        <v>117.36842105201887</v>
      </c>
      <c r="P68" s="27"/>
      <c r="Q68" s="27"/>
    </row>
    <row r="69" spans="2:17" ht="13.95" customHeight="1" x14ac:dyDescent="0.3">
      <c r="B69" s="92"/>
      <c r="C69" s="93"/>
      <c r="D69" s="94"/>
      <c r="E69" s="67"/>
      <c r="F69" s="30" t="s">
        <v>46</v>
      </c>
      <c r="G69" s="94"/>
      <c r="H69" s="97"/>
      <c r="I69" s="98"/>
      <c r="J69" s="99"/>
      <c r="K69" s="100"/>
      <c r="L69" s="88"/>
      <c r="M69" s="88"/>
      <c r="N69" s="88"/>
      <c r="O69" s="91"/>
      <c r="P69" s="28"/>
      <c r="Q69" s="28"/>
    </row>
    <row r="70" spans="2:17" ht="13.95" customHeight="1" x14ac:dyDescent="0.3">
      <c r="B70" s="92"/>
      <c r="C70" s="93"/>
      <c r="D70" s="94"/>
      <c r="E70" s="67"/>
      <c r="F70" s="30" t="s">
        <v>47</v>
      </c>
      <c r="G70" s="94"/>
      <c r="H70" s="97"/>
      <c r="I70" s="98"/>
      <c r="J70" s="99"/>
      <c r="K70" s="100"/>
      <c r="L70" s="88"/>
      <c r="M70" s="88"/>
      <c r="N70" s="88"/>
      <c r="O70" s="91"/>
      <c r="P70" s="28"/>
      <c r="Q70" s="28"/>
    </row>
    <row r="71" spans="2:17" ht="13.95" customHeight="1" x14ac:dyDescent="0.3">
      <c r="B71" s="92"/>
      <c r="C71" s="93"/>
      <c r="D71" s="94"/>
      <c r="E71" s="67"/>
      <c r="F71" s="30" t="s">
        <v>48</v>
      </c>
      <c r="G71" s="94"/>
      <c r="H71" s="97"/>
      <c r="I71" s="98"/>
      <c r="J71" s="99"/>
      <c r="K71" s="101"/>
      <c r="L71" s="89"/>
      <c r="M71" s="89"/>
      <c r="N71" s="89"/>
      <c r="O71" s="91"/>
      <c r="P71" s="29"/>
      <c r="Q71" s="29"/>
    </row>
    <row r="72" spans="2:17" ht="13.95" customHeight="1" x14ac:dyDescent="0.3">
      <c r="B72" s="92">
        <f t="shared" ref="B72" si="66">+B68+1</f>
        <v>16</v>
      </c>
      <c r="C72" s="93">
        <v>18</v>
      </c>
      <c r="D72" s="94">
        <v>0</v>
      </c>
      <c r="E72" s="67" t="s">
        <v>13</v>
      </c>
      <c r="F72" s="30" t="s">
        <v>45</v>
      </c>
      <c r="G72" s="95">
        <f t="shared" si="21"/>
        <v>4</v>
      </c>
      <c r="H72" s="96" t="s">
        <v>20</v>
      </c>
      <c r="I72" s="98">
        <v>45341.59375</v>
      </c>
      <c r="J72" s="99">
        <f t="shared" ref="J72" si="67">+I72-$J$9</f>
        <v>0.59375</v>
      </c>
      <c r="K72" s="100">
        <f t="shared" si="41"/>
        <v>64.912280701345921</v>
      </c>
      <c r="L72" s="102">
        <v>1</v>
      </c>
      <c r="M72" s="102">
        <f t="shared" ref="M72" si="68">IF(G72=4,1.5,0)+IF(G72=3,1.3,0)+IF(G72=2,1,0)</f>
        <v>1.5</v>
      </c>
      <c r="N72" s="88">
        <f t="shared" ref="N72" si="69">IF(D72=1,1.3,1)</f>
        <v>1</v>
      </c>
      <c r="O72" s="90">
        <f t="shared" ref="O72" si="70">+C72+(K72*L72*M72*N72)</f>
        <v>115.36842105201887</v>
      </c>
      <c r="P72" s="27"/>
      <c r="Q72" s="27"/>
    </row>
    <row r="73" spans="2:17" ht="13.95" customHeight="1" x14ac:dyDescent="0.3">
      <c r="B73" s="92"/>
      <c r="C73" s="93"/>
      <c r="D73" s="94"/>
      <c r="E73" s="67"/>
      <c r="F73" s="30" t="s">
        <v>46</v>
      </c>
      <c r="G73" s="94"/>
      <c r="H73" s="97"/>
      <c r="I73" s="98"/>
      <c r="J73" s="99"/>
      <c r="K73" s="100"/>
      <c r="L73" s="88"/>
      <c r="M73" s="88"/>
      <c r="N73" s="88"/>
      <c r="O73" s="91"/>
      <c r="P73" s="28"/>
      <c r="Q73" s="28"/>
    </row>
    <row r="74" spans="2:17" ht="13.95" customHeight="1" x14ac:dyDescent="0.3">
      <c r="B74" s="92"/>
      <c r="C74" s="93"/>
      <c r="D74" s="94"/>
      <c r="E74" s="67"/>
      <c r="F74" s="30" t="s">
        <v>47</v>
      </c>
      <c r="G74" s="94"/>
      <c r="H74" s="97"/>
      <c r="I74" s="98"/>
      <c r="J74" s="99"/>
      <c r="K74" s="100"/>
      <c r="L74" s="88"/>
      <c r="M74" s="88"/>
      <c r="N74" s="88"/>
      <c r="O74" s="91"/>
      <c r="P74" s="28"/>
      <c r="Q74" s="28"/>
    </row>
    <row r="75" spans="2:17" ht="13.95" customHeight="1" x14ac:dyDescent="0.3">
      <c r="B75" s="92"/>
      <c r="C75" s="93"/>
      <c r="D75" s="94"/>
      <c r="E75" s="67"/>
      <c r="F75" s="30" t="s">
        <v>48</v>
      </c>
      <c r="G75" s="94"/>
      <c r="H75" s="97"/>
      <c r="I75" s="98"/>
      <c r="J75" s="99"/>
      <c r="K75" s="101"/>
      <c r="L75" s="89"/>
      <c r="M75" s="89"/>
      <c r="N75" s="89"/>
      <c r="O75" s="91"/>
      <c r="P75" s="29"/>
      <c r="Q75" s="29"/>
    </row>
    <row r="76" spans="2:17" ht="13.95" customHeight="1" x14ac:dyDescent="0.3">
      <c r="B76" s="92">
        <f t="shared" ref="B76" si="71">+B72+1</f>
        <v>17</v>
      </c>
      <c r="C76" s="93">
        <v>16</v>
      </c>
      <c r="D76" s="94">
        <v>0</v>
      </c>
      <c r="E76" s="67" t="s">
        <v>13</v>
      </c>
      <c r="F76" s="30" t="s">
        <v>45</v>
      </c>
      <c r="G76" s="95">
        <f t="shared" si="21"/>
        <v>4</v>
      </c>
      <c r="H76" s="96" t="s">
        <v>20</v>
      </c>
      <c r="I76" s="98">
        <v>45341.59375</v>
      </c>
      <c r="J76" s="99">
        <f t="shared" ref="J76" si="72">+I76-$J$9</f>
        <v>0.59375</v>
      </c>
      <c r="K76" s="100">
        <f t="shared" ref="K76" si="73">+($J$12/J76)*100</f>
        <v>64.912280701345921</v>
      </c>
      <c r="L76" s="102">
        <v>1</v>
      </c>
      <c r="M76" s="102">
        <f t="shared" ref="M76" si="74">IF(G76=4,1.5,0)+IF(G76=3,1.3,0)+IF(G76=2,1,0)</f>
        <v>1.5</v>
      </c>
      <c r="N76" s="88">
        <f t="shared" ref="N76" si="75">IF(D76=1,1.3,1)</f>
        <v>1</v>
      </c>
      <c r="O76" s="90">
        <f t="shared" ref="O76" si="76">+C76+(K76*L76*M76*N76)</f>
        <v>113.36842105201887</v>
      </c>
      <c r="P76" s="27"/>
      <c r="Q76" s="27"/>
    </row>
    <row r="77" spans="2:17" ht="13.95" customHeight="1" x14ac:dyDescent="0.3">
      <c r="B77" s="92"/>
      <c r="C77" s="93"/>
      <c r="D77" s="94"/>
      <c r="E77" s="67"/>
      <c r="F77" s="30" t="s">
        <v>46</v>
      </c>
      <c r="G77" s="94"/>
      <c r="H77" s="97"/>
      <c r="I77" s="98"/>
      <c r="J77" s="99"/>
      <c r="K77" s="100"/>
      <c r="L77" s="88"/>
      <c r="M77" s="88"/>
      <c r="N77" s="88"/>
      <c r="O77" s="91"/>
      <c r="P77" s="28"/>
      <c r="Q77" s="28"/>
    </row>
    <row r="78" spans="2:17" ht="13.95" customHeight="1" x14ac:dyDescent="0.3">
      <c r="B78" s="92"/>
      <c r="C78" s="93"/>
      <c r="D78" s="94"/>
      <c r="E78" s="67"/>
      <c r="F78" s="30" t="s">
        <v>47</v>
      </c>
      <c r="G78" s="94"/>
      <c r="H78" s="97"/>
      <c r="I78" s="98"/>
      <c r="J78" s="99"/>
      <c r="K78" s="100"/>
      <c r="L78" s="88"/>
      <c r="M78" s="88"/>
      <c r="N78" s="88"/>
      <c r="O78" s="91"/>
      <c r="P78" s="28"/>
      <c r="Q78" s="28"/>
    </row>
    <row r="79" spans="2:17" ht="13.95" customHeight="1" x14ac:dyDescent="0.3">
      <c r="B79" s="92"/>
      <c r="C79" s="93"/>
      <c r="D79" s="94"/>
      <c r="E79" s="67"/>
      <c r="F79" s="30" t="s">
        <v>48</v>
      </c>
      <c r="G79" s="94"/>
      <c r="H79" s="97"/>
      <c r="I79" s="98"/>
      <c r="J79" s="99"/>
      <c r="K79" s="101"/>
      <c r="L79" s="89"/>
      <c r="M79" s="89"/>
      <c r="N79" s="89"/>
      <c r="O79" s="91"/>
      <c r="P79" s="29"/>
      <c r="Q79" s="29"/>
    </row>
    <row r="80" spans="2:17" ht="13.95" customHeight="1" x14ac:dyDescent="0.3">
      <c r="B80" s="92">
        <f t="shared" ref="B80" si="77">+B76+1</f>
        <v>18</v>
      </c>
      <c r="C80" s="93">
        <v>14</v>
      </c>
      <c r="D80" s="94">
        <v>0</v>
      </c>
      <c r="E80" s="67" t="s">
        <v>13</v>
      </c>
      <c r="F80" s="30" t="s">
        <v>45</v>
      </c>
      <c r="G80" s="95">
        <f t="shared" si="21"/>
        <v>4</v>
      </c>
      <c r="H80" s="96" t="s">
        <v>20</v>
      </c>
      <c r="I80" s="98">
        <v>45341.59375</v>
      </c>
      <c r="J80" s="99">
        <f t="shared" ref="J80" si="78">+I80-$J$9</f>
        <v>0.59375</v>
      </c>
      <c r="K80" s="100">
        <f t="shared" si="23"/>
        <v>64.912280701345921</v>
      </c>
      <c r="L80" s="102">
        <v>1</v>
      </c>
      <c r="M80" s="102">
        <f t="shared" ref="M80" si="79">IF(G80=4,1.5,0)+IF(G80=3,1.3,0)+IF(G80=2,1,0)</f>
        <v>1.5</v>
      </c>
      <c r="N80" s="88">
        <f>IF(D80=1,1.3,1)</f>
        <v>1</v>
      </c>
      <c r="O80" s="90">
        <f t="shared" ref="O80" si="80">+C80+(K80*L80*M80*N80)</f>
        <v>111.36842105201887</v>
      </c>
      <c r="P80" s="27"/>
      <c r="Q80" s="27"/>
    </row>
    <row r="81" spans="2:17" ht="13.95" customHeight="1" x14ac:dyDescent="0.3">
      <c r="B81" s="92"/>
      <c r="C81" s="93"/>
      <c r="D81" s="94"/>
      <c r="E81" s="67"/>
      <c r="F81" s="30" t="s">
        <v>46</v>
      </c>
      <c r="G81" s="94"/>
      <c r="H81" s="97"/>
      <c r="I81" s="98"/>
      <c r="J81" s="99"/>
      <c r="K81" s="100"/>
      <c r="L81" s="88"/>
      <c r="M81" s="88"/>
      <c r="N81" s="88"/>
      <c r="O81" s="91"/>
      <c r="P81" s="28"/>
      <c r="Q81" s="28"/>
    </row>
    <row r="82" spans="2:17" ht="13.95" customHeight="1" x14ac:dyDescent="0.3">
      <c r="B82" s="92"/>
      <c r="C82" s="93"/>
      <c r="D82" s="94"/>
      <c r="E82" s="67"/>
      <c r="F82" s="30" t="s">
        <v>47</v>
      </c>
      <c r="G82" s="94"/>
      <c r="H82" s="97"/>
      <c r="I82" s="98"/>
      <c r="J82" s="99"/>
      <c r="K82" s="100"/>
      <c r="L82" s="88"/>
      <c r="M82" s="88"/>
      <c r="N82" s="88"/>
      <c r="O82" s="91"/>
      <c r="P82" s="28"/>
      <c r="Q82" s="28"/>
    </row>
    <row r="83" spans="2:17" ht="13.95" customHeight="1" x14ac:dyDescent="0.3">
      <c r="B83" s="92"/>
      <c r="C83" s="93"/>
      <c r="D83" s="94"/>
      <c r="E83" s="67"/>
      <c r="F83" s="30" t="s">
        <v>48</v>
      </c>
      <c r="G83" s="94"/>
      <c r="H83" s="97"/>
      <c r="I83" s="98"/>
      <c r="J83" s="99"/>
      <c r="K83" s="101"/>
      <c r="L83" s="89"/>
      <c r="M83" s="89"/>
      <c r="N83" s="89"/>
      <c r="O83" s="91"/>
      <c r="P83" s="29"/>
      <c r="Q83" s="29"/>
    </row>
    <row r="84" spans="2:17" ht="13.95" customHeight="1" x14ac:dyDescent="0.3">
      <c r="B84" s="92">
        <f t="shared" ref="B84" si="81">+B80+1</f>
        <v>19</v>
      </c>
      <c r="C84" s="93">
        <v>12</v>
      </c>
      <c r="D84" s="94">
        <v>0</v>
      </c>
      <c r="E84" s="67" t="s">
        <v>13</v>
      </c>
      <c r="F84" s="30" t="s">
        <v>45</v>
      </c>
      <c r="G84" s="95">
        <f t="shared" si="21"/>
        <v>4</v>
      </c>
      <c r="H84" s="96" t="s">
        <v>20</v>
      </c>
      <c r="I84" s="98">
        <v>45341.59375</v>
      </c>
      <c r="J84" s="99">
        <f t="shared" ref="J84" si="82">+I84-$J$9</f>
        <v>0.59375</v>
      </c>
      <c r="K84" s="100">
        <f t="shared" si="29"/>
        <v>64.912280701345921</v>
      </c>
      <c r="L84" s="102">
        <v>1</v>
      </c>
      <c r="M84" s="102">
        <f t="shared" ref="M84" si="83">IF(G84=4,1.5,0)+IF(G84=3,1.3,0)+IF(G84=2,1,0)</f>
        <v>1.5</v>
      </c>
      <c r="N84" s="88">
        <f t="shared" ref="N84" si="84">IF(D84=1,1.3,1)</f>
        <v>1</v>
      </c>
      <c r="O84" s="90">
        <f t="shared" ref="O84" si="85">+C84+(K84*L84*M84*N84)</f>
        <v>109.36842105201887</v>
      </c>
      <c r="P84" s="27"/>
      <c r="Q84" s="27"/>
    </row>
    <row r="85" spans="2:17" ht="13.95" customHeight="1" x14ac:dyDescent="0.3">
      <c r="B85" s="92"/>
      <c r="C85" s="93"/>
      <c r="D85" s="94"/>
      <c r="E85" s="67"/>
      <c r="F85" s="30" t="s">
        <v>46</v>
      </c>
      <c r="G85" s="94"/>
      <c r="H85" s="97"/>
      <c r="I85" s="98"/>
      <c r="J85" s="99"/>
      <c r="K85" s="100"/>
      <c r="L85" s="88"/>
      <c r="M85" s="88"/>
      <c r="N85" s="88"/>
      <c r="O85" s="91"/>
      <c r="P85" s="28"/>
      <c r="Q85" s="28"/>
    </row>
    <row r="86" spans="2:17" ht="13.95" customHeight="1" x14ac:dyDescent="0.3">
      <c r="B86" s="92"/>
      <c r="C86" s="93"/>
      <c r="D86" s="94"/>
      <c r="E86" s="67"/>
      <c r="F86" s="30" t="s">
        <v>47</v>
      </c>
      <c r="G86" s="94"/>
      <c r="H86" s="97"/>
      <c r="I86" s="98"/>
      <c r="J86" s="99"/>
      <c r="K86" s="100"/>
      <c r="L86" s="88"/>
      <c r="M86" s="88"/>
      <c r="N86" s="88"/>
      <c r="O86" s="91"/>
      <c r="P86" s="28"/>
      <c r="Q86" s="28"/>
    </row>
    <row r="87" spans="2:17" ht="13.95" customHeight="1" x14ac:dyDescent="0.3">
      <c r="B87" s="92"/>
      <c r="C87" s="93"/>
      <c r="D87" s="94"/>
      <c r="E87" s="67"/>
      <c r="F87" s="30" t="s">
        <v>48</v>
      </c>
      <c r="G87" s="94"/>
      <c r="H87" s="97"/>
      <c r="I87" s="98"/>
      <c r="J87" s="99"/>
      <c r="K87" s="101"/>
      <c r="L87" s="89"/>
      <c r="M87" s="89"/>
      <c r="N87" s="89"/>
      <c r="O87" s="91"/>
      <c r="P87" s="29"/>
      <c r="Q87" s="29"/>
    </row>
    <row r="88" spans="2:17" ht="13.95" customHeight="1" x14ac:dyDescent="0.3">
      <c r="B88" s="92">
        <f t="shared" ref="B88" si="86">+B84+1</f>
        <v>20</v>
      </c>
      <c r="C88" s="93">
        <v>10</v>
      </c>
      <c r="D88" s="94">
        <v>0</v>
      </c>
      <c r="E88" s="67" t="s">
        <v>13</v>
      </c>
      <c r="F88" s="30" t="s">
        <v>45</v>
      </c>
      <c r="G88" s="95">
        <f t="shared" si="21"/>
        <v>4</v>
      </c>
      <c r="H88" s="96" t="s">
        <v>20</v>
      </c>
      <c r="I88" s="98">
        <v>45341.59375</v>
      </c>
      <c r="J88" s="99">
        <f t="shared" ref="J88" si="87">+I88-$J$9</f>
        <v>0.59375</v>
      </c>
      <c r="K88" s="100">
        <f t="shared" si="35"/>
        <v>64.912280701345921</v>
      </c>
      <c r="L88" s="102">
        <v>1</v>
      </c>
      <c r="M88" s="102">
        <f t="shared" ref="M88" si="88">IF(G88=4,1.5,0)+IF(G88=3,1.3,0)+IF(G88=2,1,0)</f>
        <v>1.5</v>
      </c>
      <c r="N88" s="88">
        <f t="shared" ref="N88" si="89">IF(D88=1,1.3,1)</f>
        <v>1</v>
      </c>
      <c r="O88" s="90">
        <f t="shared" ref="O88" si="90">+C88+(K88*L88*M88*N88)</f>
        <v>107.36842105201887</v>
      </c>
      <c r="P88" s="27"/>
      <c r="Q88" s="27"/>
    </row>
    <row r="89" spans="2:17" ht="13.95" customHeight="1" x14ac:dyDescent="0.3">
      <c r="B89" s="92"/>
      <c r="C89" s="93"/>
      <c r="D89" s="94"/>
      <c r="E89" s="67"/>
      <c r="F89" s="30" t="s">
        <v>46</v>
      </c>
      <c r="G89" s="94"/>
      <c r="H89" s="97"/>
      <c r="I89" s="98"/>
      <c r="J89" s="99"/>
      <c r="K89" s="100"/>
      <c r="L89" s="88"/>
      <c r="M89" s="88"/>
      <c r="N89" s="88"/>
      <c r="O89" s="91"/>
      <c r="P89" s="28"/>
      <c r="Q89" s="28"/>
    </row>
    <row r="90" spans="2:17" ht="13.95" customHeight="1" x14ac:dyDescent="0.3">
      <c r="B90" s="92"/>
      <c r="C90" s="93"/>
      <c r="D90" s="94"/>
      <c r="E90" s="67"/>
      <c r="F90" s="30" t="s">
        <v>47</v>
      </c>
      <c r="G90" s="94"/>
      <c r="H90" s="97"/>
      <c r="I90" s="98"/>
      <c r="J90" s="99"/>
      <c r="K90" s="100"/>
      <c r="L90" s="88"/>
      <c r="M90" s="88"/>
      <c r="N90" s="88"/>
      <c r="O90" s="91"/>
      <c r="P90" s="28"/>
      <c r="Q90" s="28"/>
    </row>
    <row r="91" spans="2:17" ht="13.95" customHeight="1" x14ac:dyDescent="0.3">
      <c r="B91" s="92"/>
      <c r="C91" s="93"/>
      <c r="D91" s="94"/>
      <c r="E91" s="67"/>
      <c r="F91" s="30" t="s">
        <v>48</v>
      </c>
      <c r="G91" s="94"/>
      <c r="H91" s="97"/>
      <c r="I91" s="98"/>
      <c r="J91" s="99"/>
      <c r="K91" s="101"/>
      <c r="L91" s="89"/>
      <c r="M91" s="89"/>
      <c r="N91" s="89"/>
      <c r="O91" s="91"/>
      <c r="P91" s="29"/>
      <c r="Q91" s="29"/>
    </row>
  </sheetData>
  <mergeCells count="241">
    <mergeCell ref="M12:M15"/>
    <mergeCell ref="N12:N15"/>
    <mergeCell ref="O12:O15"/>
    <mergeCell ref="I10:K10"/>
    <mergeCell ref="D12:D15"/>
    <mergeCell ref="G12:G15"/>
    <mergeCell ref="G16:G19"/>
    <mergeCell ref="B12:B15"/>
    <mergeCell ref="B16:B19"/>
    <mergeCell ref="C16:C19"/>
    <mergeCell ref="D16:D19"/>
    <mergeCell ref="J24:J27"/>
    <mergeCell ref="C12:C15"/>
    <mergeCell ref="H12:H15"/>
    <mergeCell ref="I12:I15"/>
    <mergeCell ref="J12:J15"/>
    <mergeCell ref="K12:K15"/>
    <mergeCell ref="L12:L15"/>
    <mergeCell ref="H16:H19"/>
    <mergeCell ref="I16:I19"/>
    <mergeCell ref="J16:J19"/>
    <mergeCell ref="K16:K19"/>
    <mergeCell ref="L16:L19"/>
    <mergeCell ref="K24:K27"/>
    <mergeCell ref="L24:L27"/>
    <mergeCell ref="M24:M27"/>
    <mergeCell ref="N24:N27"/>
    <mergeCell ref="O24:O27"/>
    <mergeCell ref="M16:M19"/>
    <mergeCell ref="N16:N19"/>
    <mergeCell ref="O16:O19"/>
    <mergeCell ref="B20:B23"/>
    <mergeCell ref="C20:C23"/>
    <mergeCell ref="D20:D23"/>
    <mergeCell ref="G20:G23"/>
    <mergeCell ref="H20:H23"/>
    <mergeCell ref="I20:I23"/>
    <mergeCell ref="J20:J23"/>
    <mergeCell ref="K20:K23"/>
    <mergeCell ref="L20:L23"/>
    <mergeCell ref="M20:M23"/>
    <mergeCell ref="N20:N23"/>
    <mergeCell ref="O20:O23"/>
    <mergeCell ref="B24:B27"/>
    <mergeCell ref="C24:C27"/>
    <mergeCell ref="D24:D27"/>
    <mergeCell ref="G24:G27"/>
    <mergeCell ref="H24:H27"/>
    <mergeCell ref="I24:I27"/>
    <mergeCell ref="L28:L31"/>
    <mergeCell ref="M28:M31"/>
    <mergeCell ref="N28:N31"/>
    <mergeCell ref="O28:O31"/>
    <mergeCell ref="B32:B35"/>
    <mergeCell ref="C32:C35"/>
    <mergeCell ref="D32:D35"/>
    <mergeCell ref="G32:G35"/>
    <mergeCell ref="H32:H35"/>
    <mergeCell ref="I32:I35"/>
    <mergeCell ref="J32:J35"/>
    <mergeCell ref="K32:K35"/>
    <mergeCell ref="L32:L35"/>
    <mergeCell ref="M32:M35"/>
    <mergeCell ref="N32:N35"/>
    <mergeCell ref="O32:O35"/>
    <mergeCell ref="G28:G31"/>
    <mergeCell ref="H28:H31"/>
    <mergeCell ref="I28:I31"/>
    <mergeCell ref="J28:J31"/>
    <mergeCell ref="K28:K31"/>
    <mergeCell ref="B28:B31"/>
    <mergeCell ref="C28:C31"/>
    <mergeCell ref="D28:D31"/>
    <mergeCell ref="M36:M39"/>
    <mergeCell ref="N36:N39"/>
    <mergeCell ref="O36:O39"/>
    <mergeCell ref="B40:B43"/>
    <mergeCell ref="C40:C43"/>
    <mergeCell ref="D40:D43"/>
    <mergeCell ref="G40:G43"/>
    <mergeCell ref="H40:H43"/>
    <mergeCell ref="I40:I43"/>
    <mergeCell ref="J40:J43"/>
    <mergeCell ref="K40:K43"/>
    <mergeCell ref="L40:L43"/>
    <mergeCell ref="M40:M43"/>
    <mergeCell ref="N40:N43"/>
    <mergeCell ref="O40:O43"/>
    <mergeCell ref="C36:C39"/>
    <mergeCell ref="D36:D39"/>
    <mergeCell ref="G36:G39"/>
    <mergeCell ref="H36:H39"/>
    <mergeCell ref="I36:I39"/>
    <mergeCell ref="B36:B39"/>
    <mergeCell ref="J36:J39"/>
    <mergeCell ref="K36:K39"/>
    <mergeCell ref="L36:L39"/>
    <mergeCell ref="L44:L47"/>
    <mergeCell ref="M44:M47"/>
    <mergeCell ref="N44:N47"/>
    <mergeCell ref="O44:O47"/>
    <mergeCell ref="B48:B51"/>
    <mergeCell ref="C48:C51"/>
    <mergeCell ref="D48:D51"/>
    <mergeCell ref="G48:G51"/>
    <mergeCell ref="H48:H51"/>
    <mergeCell ref="I48:I51"/>
    <mergeCell ref="J48:J51"/>
    <mergeCell ref="K48:K51"/>
    <mergeCell ref="L48:L51"/>
    <mergeCell ref="M48:M51"/>
    <mergeCell ref="N48:N51"/>
    <mergeCell ref="O48:O51"/>
    <mergeCell ref="B44:B47"/>
    <mergeCell ref="C44:C47"/>
    <mergeCell ref="D44:D47"/>
    <mergeCell ref="G44:G47"/>
    <mergeCell ref="H44:H47"/>
    <mergeCell ref="I44:I47"/>
    <mergeCell ref="J44:J47"/>
    <mergeCell ref="K44:K47"/>
    <mergeCell ref="L52:L55"/>
    <mergeCell ref="M52:M55"/>
    <mergeCell ref="N52:N55"/>
    <mergeCell ref="O52:O55"/>
    <mergeCell ref="B56:B59"/>
    <mergeCell ref="C56:C59"/>
    <mergeCell ref="D56:D59"/>
    <mergeCell ref="G56:G59"/>
    <mergeCell ref="H56:H59"/>
    <mergeCell ref="I56:I59"/>
    <mergeCell ref="J56:J59"/>
    <mergeCell ref="K56:K59"/>
    <mergeCell ref="L56:L59"/>
    <mergeCell ref="M56:M59"/>
    <mergeCell ref="N56:N59"/>
    <mergeCell ref="O56:O59"/>
    <mergeCell ref="B52:B55"/>
    <mergeCell ref="C52:C55"/>
    <mergeCell ref="D52:D55"/>
    <mergeCell ref="G52:G55"/>
    <mergeCell ref="H52:H55"/>
    <mergeCell ref="I52:I55"/>
    <mergeCell ref="J52:J55"/>
    <mergeCell ref="K52:K55"/>
    <mergeCell ref="N60:N63"/>
    <mergeCell ref="O60:O63"/>
    <mergeCell ref="B64:B67"/>
    <mergeCell ref="C64:C67"/>
    <mergeCell ref="D64:D67"/>
    <mergeCell ref="G64:G67"/>
    <mergeCell ref="H64:H67"/>
    <mergeCell ref="I64:I67"/>
    <mergeCell ref="J64:J67"/>
    <mergeCell ref="K64:K67"/>
    <mergeCell ref="L64:L67"/>
    <mergeCell ref="M64:M67"/>
    <mergeCell ref="N64:N67"/>
    <mergeCell ref="O64:O67"/>
    <mergeCell ref="B60:B63"/>
    <mergeCell ref="C60:C63"/>
    <mergeCell ref="D60:D63"/>
    <mergeCell ref="G60:G63"/>
    <mergeCell ref="H60:H63"/>
    <mergeCell ref="I60:I63"/>
    <mergeCell ref="J60:J63"/>
    <mergeCell ref="K60:K63"/>
    <mergeCell ref="L60:L63"/>
    <mergeCell ref="M60:M63"/>
    <mergeCell ref="N68:N71"/>
    <mergeCell ref="O68:O71"/>
    <mergeCell ref="B72:B75"/>
    <mergeCell ref="C72:C75"/>
    <mergeCell ref="D72:D75"/>
    <mergeCell ref="G72:G75"/>
    <mergeCell ref="H72:H75"/>
    <mergeCell ref="I72:I75"/>
    <mergeCell ref="J72:J75"/>
    <mergeCell ref="K72:K75"/>
    <mergeCell ref="L72:L75"/>
    <mergeCell ref="M72:M75"/>
    <mergeCell ref="N72:N75"/>
    <mergeCell ref="O72:O75"/>
    <mergeCell ref="B68:B71"/>
    <mergeCell ref="C68:C71"/>
    <mergeCell ref="I68:I71"/>
    <mergeCell ref="J68:J71"/>
    <mergeCell ref="K68:K71"/>
    <mergeCell ref="L68:L71"/>
    <mergeCell ref="M68:M71"/>
    <mergeCell ref="D68:D71"/>
    <mergeCell ref="G68:G71"/>
    <mergeCell ref="H68:H71"/>
    <mergeCell ref="N76:N79"/>
    <mergeCell ref="O76:O79"/>
    <mergeCell ref="B80:B83"/>
    <mergeCell ref="C80:C83"/>
    <mergeCell ref="D80:D83"/>
    <mergeCell ref="G80:G83"/>
    <mergeCell ref="H80:H83"/>
    <mergeCell ref="I80:I83"/>
    <mergeCell ref="J80:J83"/>
    <mergeCell ref="K80:K83"/>
    <mergeCell ref="L80:L83"/>
    <mergeCell ref="M80:M83"/>
    <mergeCell ref="N80:N83"/>
    <mergeCell ref="O80:O83"/>
    <mergeCell ref="B76:B79"/>
    <mergeCell ref="I76:I79"/>
    <mergeCell ref="J76:J79"/>
    <mergeCell ref="K76:K79"/>
    <mergeCell ref="L76:L79"/>
    <mergeCell ref="M76:M79"/>
    <mergeCell ref="C76:C79"/>
    <mergeCell ref="D76:D79"/>
    <mergeCell ref="G76:G79"/>
    <mergeCell ref="H76:H79"/>
    <mergeCell ref="N84:N87"/>
    <mergeCell ref="O84:O87"/>
    <mergeCell ref="B88:B91"/>
    <mergeCell ref="C88:C91"/>
    <mergeCell ref="D88:D91"/>
    <mergeCell ref="G88:G91"/>
    <mergeCell ref="H88:H91"/>
    <mergeCell ref="I88:I91"/>
    <mergeCell ref="J88:J91"/>
    <mergeCell ref="K88:K91"/>
    <mergeCell ref="L88:L91"/>
    <mergeCell ref="M88:M91"/>
    <mergeCell ref="N88:N91"/>
    <mergeCell ref="O88:O91"/>
    <mergeCell ref="I84:I87"/>
    <mergeCell ref="J84:J87"/>
    <mergeCell ref="K84:K87"/>
    <mergeCell ref="L84:L87"/>
    <mergeCell ref="M84:M87"/>
    <mergeCell ref="B84:B87"/>
    <mergeCell ref="C84:C87"/>
    <mergeCell ref="D84:D87"/>
    <mergeCell ref="G84:G87"/>
    <mergeCell ref="H84:H8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6DA03-55FE-43D5-AD02-B07ED4973D9A}">
  <dimension ref="B1:R91"/>
  <sheetViews>
    <sheetView showGridLines="0" workbookViewId="0">
      <selection activeCell="G4" sqref="G4"/>
    </sheetView>
  </sheetViews>
  <sheetFormatPr baseColWidth="10" defaultColWidth="11.44140625" defaultRowHeight="13.8" x14ac:dyDescent="0.3"/>
  <cols>
    <col min="1" max="1" width="2.77734375" style="2" customWidth="1"/>
    <col min="2" max="2" width="12.21875" style="2" customWidth="1"/>
    <col min="3" max="3" width="6.44140625" style="2" bestFit="1" customWidth="1"/>
    <col min="4" max="4" width="12.21875" style="2" customWidth="1"/>
    <col min="5" max="5" width="18.109375" style="1" customWidth="1"/>
    <col min="6" max="6" width="18.44140625" style="1" bestFit="1" customWidth="1"/>
    <col min="7" max="7" width="5.5546875" style="2" bestFit="1" customWidth="1"/>
    <col min="8" max="8" width="8.5546875" style="2" bestFit="1" customWidth="1"/>
    <col min="9" max="10" width="17.21875" style="2" bestFit="1" customWidth="1"/>
    <col min="11" max="11" width="10.33203125" style="2" bestFit="1" customWidth="1"/>
    <col min="12" max="12" width="11.109375" style="2" bestFit="1" customWidth="1"/>
    <col min="13" max="13" width="11.6640625" style="2" bestFit="1" customWidth="1"/>
    <col min="14" max="14" width="12" style="2" bestFit="1" customWidth="1"/>
    <col min="15" max="15" width="9.77734375" style="2" bestFit="1" customWidth="1"/>
    <col min="16" max="16" width="9.77734375" style="2" customWidth="1"/>
    <col min="17" max="17" width="29.77734375" style="2" bestFit="1" customWidth="1"/>
    <col min="18" max="16384" width="11.44140625" style="2"/>
  </cols>
  <sheetData>
    <row r="1" spans="2:18" x14ac:dyDescent="0.3">
      <c r="B1" s="2" t="s">
        <v>44</v>
      </c>
    </row>
    <row r="2" spans="2:18" x14ac:dyDescent="0.3">
      <c r="B2" s="2" t="s">
        <v>49</v>
      </c>
    </row>
    <row r="3" spans="2:18" x14ac:dyDescent="0.3">
      <c r="B3" s="2" t="s">
        <v>50</v>
      </c>
    </row>
    <row r="4" spans="2:18" x14ac:dyDescent="0.3">
      <c r="B4" s="2" t="s">
        <v>51</v>
      </c>
    </row>
    <row r="5" spans="2:18" x14ac:dyDescent="0.3">
      <c r="B5" s="2" t="s">
        <v>52</v>
      </c>
    </row>
    <row r="6" spans="2:18" ht="14.4" thickBot="1" x14ac:dyDescent="0.35"/>
    <row r="7" spans="2:18" ht="14.4" thickBot="1" x14ac:dyDescent="0.35">
      <c r="B7" s="81" t="s">
        <v>36</v>
      </c>
    </row>
    <row r="8" spans="2:18" ht="15" thickBot="1" x14ac:dyDescent="0.35">
      <c r="B8" s="49" t="s">
        <v>32</v>
      </c>
      <c r="D8" s="74" t="s">
        <v>12</v>
      </c>
      <c r="E8" s="66">
        <f>+'Ficha Tecnica'!D5</f>
        <v>0</v>
      </c>
      <c r="R8"/>
    </row>
    <row r="9" spans="2:18" ht="15" thickBot="1" x14ac:dyDescent="0.35">
      <c r="B9" s="51" t="s">
        <v>33</v>
      </c>
      <c r="D9" s="74" t="s">
        <v>34</v>
      </c>
      <c r="E9" s="66" t="s">
        <v>15</v>
      </c>
      <c r="I9" s="80" t="s">
        <v>21</v>
      </c>
      <c r="J9" s="65">
        <v>45341</v>
      </c>
      <c r="R9"/>
    </row>
    <row r="10" spans="2:18" ht="14.4" x14ac:dyDescent="0.3">
      <c r="I10" s="118" t="s">
        <v>18</v>
      </c>
      <c r="J10" s="119"/>
      <c r="K10" s="120"/>
      <c r="R10"/>
    </row>
    <row r="11" spans="2:18" ht="41.4" x14ac:dyDescent="0.3">
      <c r="B11" s="75" t="s">
        <v>17</v>
      </c>
      <c r="C11" s="75" t="s">
        <v>35</v>
      </c>
      <c r="D11" s="75" t="s">
        <v>36</v>
      </c>
      <c r="E11" s="75" t="s">
        <v>13</v>
      </c>
      <c r="F11" s="75" t="s">
        <v>14</v>
      </c>
      <c r="G11" s="76" t="s">
        <v>37</v>
      </c>
      <c r="H11" s="77" t="s">
        <v>19</v>
      </c>
      <c r="I11" s="78" t="s">
        <v>22</v>
      </c>
      <c r="J11" s="76" t="s">
        <v>23</v>
      </c>
      <c r="K11" s="76" t="s">
        <v>38</v>
      </c>
      <c r="L11" s="76" t="s">
        <v>39</v>
      </c>
      <c r="M11" s="76" t="s">
        <v>40</v>
      </c>
      <c r="N11" s="76" t="s">
        <v>41</v>
      </c>
      <c r="O11" s="75" t="s">
        <v>42</v>
      </c>
      <c r="P11" s="79" t="s">
        <v>26</v>
      </c>
      <c r="Q11" s="79" t="s">
        <v>43</v>
      </c>
      <c r="R11"/>
    </row>
    <row r="12" spans="2:18" ht="14.4" x14ac:dyDescent="0.3">
      <c r="B12" s="104">
        <v>1</v>
      </c>
      <c r="C12" s="104">
        <v>100</v>
      </c>
      <c r="D12" s="95">
        <v>1</v>
      </c>
      <c r="E12" s="67" t="s">
        <v>13</v>
      </c>
      <c r="F12" s="30" t="s">
        <v>45</v>
      </c>
      <c r="G12" s="95">
        <f>COUNTA(F12:F15)</f>
        <v>4</v>
      </c>
      <c r="H12" s="96" t="s">
        <v>20</v>
      </c>
      <c r="I12" s="98">
        <v>45341.385416666664</v>
      </c>
      <c r="J12" s="99">
        <f>+I12-J9</f>
        <v>0.38541666666424135</v>
      </c>
      <c r="K12" s="88">
        <f>+(J12/J12)*100</f>
        <v>100</v>
      </c>
      <c r="L12" s="102">
        <v>1</v>
      </c>
      <c r="M12" s="102">
        <f>IF(G12=4,1.5,0)+IF(G12=3,1.3,0)+IF(G12=2,1,0)</f>
        <v>1.5</v>
      </c>
      <c r="N12" s="88">
        <f>IF(D12=1,1.3,1)</f>
        <v>1.3</v>
      </c>
      <c r="O12" s="90">
        <f>+C12+(K12*L12*M12*N12)</f>
        <v>295</v>
      </c>
      <c r="P12" s="27"/>
      <c r="Q12" s="27"/>
      <c r="R12"/>
    </row>
    <row r="13" spans="2:18" ht="14.4" x14ac:dyDescent="0.3">
      <c r="B13" s="92"/>
      <c r="C13" s="92"/>
      <c r="D13" s="94"/>
      <c r="E13" s="67"/>
      <c r="F13" s="30" t="s">
        <v>46</v>
      </c>
      <c r="G13" s="94"/>
      <c r="H13" s="97"/>
      <c r="I13" s="98"/>
      <c r="J13" s="99"/>
      <c r="K13" s="88"/>
      <c r="L13" s="88"/>
      <c r="M13" s="88"/>
      <c r="N13" s="88"/>
      <c r="O13" s="91"/>
      <c r="P13" s="28"/>
      <c r="Q13" s="28"/>
      <c r="R13"/>
    </row>
    <row r="14" spans="2:18" ht="14.4" x14ac:dyDescent="0.3">
      <c r="B14" s="92"/>
      <c r="C14" s="92"/>
      <c r="D14" s="94"/>
      <c r="E14" s="67"/>
      <c r="F14" s="30" t="s">
        <v>47</v>
      </c>
      <c r="G14" s="94"/>
      <c r="H14" s="97"/>
      <c r="I14" s="98"/>
      <c r="J14" s="99"/>
      <c r="K14" s="88"/>
      <c r="L14" s="88"/>
      <c r="M14" s="88"/>
      <c r="N14" s="88"/>
      <c r="O14" s="91"/>
      <c r="P14" s="28"/>
      <c r="Q14" s="28"/>
      <c r="R14"/>
    </row>
    <row r="15" spans="2:18" ht="14.4" x14ac:dyDescent="0.3">
      <c r="B15" s="92"/>
      <c r="C15" s="92"/>
      <c r="D15" s="94"/>
      <c r="E15" s="67"/>
      <c r="F15" s="30" t="s">
        <v>48</v>
      </c>
      <c r="G15" s="94"/>
      <c r="H15" s="97"/>
      <c r="I15" s="98"/>
      <c r="J15" s="99"/>
      <c r="K15" s="89"/>
      <c r="L15" s="89"/>
      <c r="M15" s="89"/>
      <c r="N15" s="89"/>
      <c r="O15" s="91"/>
      <c r="P15" s="29"/>
      <c r="Q15" s="29"/>
      <c r="R15"/>
    </row>
    <row r="16" spans="2:18" ht="14.4" x14ac:dyDescent="0.3">
      <c r="B16" s="92">
        <f>+B12+1</f>
        <v>2</v>
      </c>
      <c r="C16" s="92">
        <v>85</v>
      </c>
      <c r="D16" s="94">
        <v>1</v>
      </c>
      <c r="E16" s="67" t="s">
        <v>13</v>
      </c>
      <c r="F16" s="30" t="s">
        <v>45</v>
      </c>
      <c r="G16" s="95">
        <f>COUNTA(F16:F19)</f>
        <v>4</v>
      </c>
      <c r="H16" s="96" t="s">
        <v>20</v>
      </c>
      <c r="I16" s="98">
        <v>45341.427083333336</v>
      </c>
      <c r="J16" s="99">
        <f>+I16-$J$9</f>
        <v>0.42708333333575865</v>
      </c>
      <c r="K16" s="100">
        <f>+($J$12/J16)*100</f>
        <v>90.24390243794403</v>
      </c>
      <c r="L16" s="102">
        <v>1</v>
      </c>
      <c r="M16" s="102">
        <f t="shared" ref="M16" si="0">IF(G16=4,1.5,0)+IF(G16=3,1.3,0)+IF(G16=2,1,0)</f>
        <v>1.5</v>
      </c>
      <c r="N16" s="88">
        <f>IF(D16=1,1.3,1)</f>
        <v>1.3</v>
      </c>
      <c r="O16" s="90">
        <f>+C16+(K16*L16*M16*N16)</f>
        <v>260.97560975399085</v>
      </c>
      <c r="P16" s="27"/>
      <c r="Q16" s="28"/>
      <c r="R16"/>
    </row>
    <row r="17" spans="2:18" ht="14.4" x14ac:dyDescent="0.3">
      <c r="B17" s="92"/>
      <c r="C17" s="92"/>
      <c r="D17" s="94"/>
      <c r="E17" s="67"/>
      <c r="F17" s="30" t="s">
        <v>46</v>
      </c>
      <c r="G17" s="94"/>
      <c r="H17" s="97"/>
      <c r="I17" s="98"/>
      <c r="J17" s="99"/>
      <c r="K17" s="100"/>
      <c r="L17" s="88"/>
      <c r="M17" s="88"/>
      <c r="N17" s="88"/>
      <c r="O17" s="91"/>
      <c r="P17" s="28"/>
      <c r="Q17" s="28"/>
      <c r="R17"/>
    </row>
    <row r="18" spans="2:18" ht="14.4" x14ac:dyDescent="0.3">
      <c r="B18" s="92"/>
      <c r="C18" s="92"/>
      <c r="D18" s="94"/>
      <c r="E18" s="67"/>
      <c r="F18" s="30" t="s">
        <v>47</v>
      </c>
      <c r="G18" s="94"/>
      <c r="H18" s="97"/>
      <c r="I18" s="98"/>
      <c r="J18" s="99"/>
      <c r="K18" s="100"/>
      <c r="L18" s="88"/>
      <c r="M18" s="88"/>
      <c r="N18" s="88"/>
      <c r="O18" s="91"/>
      <c r="P18" s="28"/>
      <c r="Q18" s="28"/>
      <c r="R18"/>
    </row>
    <row r="19" spans="2:18" ht="14.4" x14ac:dyDescent="0.3">
      <c r="B19" s="92"/>
      <c r="C19" s="92"/>
      <c r="D19" s="94"/>
      <c r="E19" s="67"/>
      <c r="F19" s="30" t="s">
        <v>48</v>
      </c>
      <c r="G19" s="94"/>
      <c r="H19" s="97"/>
      <c r="I19" s="98"/>
      <c r="J19" s="99"/>
      <c r="K19" s="101"/>
      <c r="L19" s="89"/>
      <c r="M19" s="89"/>
      <c r="N19" s="89"/>
      <c r="O19" s="91"/>
      <c r="P19" s="29"/>
      <c r="Q19" s="29"/>
      <c r="R19"/>
    </row>
    <row r="20" spans="2:18" ht="14.4" x14ac:dyDescent="0.3">
      <c r="B20" s="92">
        <f>+B16+1</f>
        <v>3</v>
      </c>
      <c r="C20" s="92">
        <v>73</v>
      </c>
      <c r="D20" s="94">
        <v>1</v>
      </c>
      <c r="E20" s="67" t="s">
        <v>13</v>
      </c>
      <c r="F20" s="30" t="s">
        <v>45</v>
      </c>
      <c r="G20" s="95">
        <f t="shared" ref="G20" si="1">COUNTA(F20:F23)</f>
        <v>4</v>
      </c>
      <c r="H20" s="96" t="s">
        <v>20</v>
      </c>
      <c r="I20" s="98">
        <v>45341.59375</v>
      </c>
      <c r="J20" s="99">
        <f>+I20-$J$9</f>
        <v>0.59375</v>
      </c>
      <c r="K20" s="100">
        <f t="shared" ref="K20" si="2">+($J$12/J20)*100</f>
        <v>64.912280701345921</v>
      </c>
      <c r="L20" s="102">
        <v>1</v>
      </c>
      <c r="M20" s="102">
        <f t="shared" ref="M20" si="3">IF(G20=4,1.5,0)+IF(G20=3,1.3,0)+IF(G20=2,1,0)</f>
        <v>1.5</v>
      </c>
      <c r="N20" s="88">
        <f>IF(D20=1,1.3,1)</f>
        <v>1.3</v>
      </c>
      <c r="O20" s="90">
        <f>+C20+(K20*L20*M20*N20)</f>
        <v>199.57894736762455</v>
      </c>
      <c r="P20" s="27"/>
      <c r="Q20" s="28"/>
      <c r="R20"/>
    </row>
    <row r="21" spans="2:18" ht="14.4" x14ac:dyDescent="0.3">
      <c r="B21" s="92"/>
      <c r="C21" s="92"/>
      <c r="D21" s="94"/>
      <c r="E21" s="67"/>
      <c r="F21" s="30" t="s">
        <v>46</v>
      </c>
      <c r="G21" s="94"/>
      <c r="H21" s="97"/>
      <c r="I21" s="98"/>
      <c r="J21" s="99"/>
      <c r="K21" s="100"/>
      <c r="L21" s="88"/>
      <c r="M21" s="88"/>
      <c r="N21" s="88"/>
      <c r="O21" s="91"/>
      <c r="P21" s="28"/>
      <c r="Q21" s="28"/>
      <c r="R21"/>
    </row>
    <row r="22" spans="2:18" ht="14.4" x14ac:dyDescent="0.3">
      <c r="B22" s="92"/>
      <c r="C22" s="92"/>
      <c r="D22" s="94"/>
      <c r="E22" s="67"/>
      <c r="F22" s="30" t="s">
        <v>47</v>
      </c>
      <c r="G22" s="94"/>
      <c r="H22" s="97"/>
      <c r="I22" s="98"/>
      <c r="J22" s="99"/>
      <c r="K22" s="100"/>
      <c r="L22" s="88"/>
      <c r="M22" s="88"/>
      <c r="N22" s="88"/>
      <c r="O22" s="91"/>
      <c r="P22" s="28"/>
      <c r="Q22" s="28"/>
      <c r="R22"/>
    </row>
    <row r="23" spans="2:18" ht="14.4" x14ac:dyDescent="0.3">
      <c r="B23" s="92"/>
      <c r="C23" s="92"/>
      <c r="D23" s="94"/>
      <c r="E23" s="67"/>
      <c r="F23" s="30" t="s">
        <v>48</v>
      </c>
      <c r="G23" s="94"/>
      <c r="H23" s="97"/>
      <c r="I23" s="98"/>
      <c r="J23" s="99"/>
      <c r="K23" s="101"/>
      <c r="L23" s="89"/>
      <c r="M23" s="89"/>
      <c r="N23" s="89"/>
      <c r="O23" s="91"/>
      <c r="P23" s="29"/>
      <c r="Q23" s="28"/>
      <c r="R23"/>
    </row>
    <row r="24" spans="2:18" ht="14.4" x14ac:dyDescent="0.3">
      <c r="B24" s="92">
        <f>+B20+1</f>
        <v>4</v>
      </c>
      <c r="C24" s="92">
        <v>63</v>
      </c>
      <c r="D24" s="94">
        <v>1</v>
      </c>
      <c r="E24" s="67" t="s">
        <v>13</v>
      </c>
      <c r="F24" s="30" t="s">
        <v>45</v>
      </c>
      <c r="G24" s="95">
        <f t="shared" ref="G24" si="4">COUNTA(F24:F27)</f>
        <v>4</v>
      </c>
      <c r="H24" s="96" t="s">
        <v>20</v>
      </c>
      <c r="I24" s="98">
        <v>45341.59375</v>
      </c>
      <c r="J24" s="99">
        <f>+I24-$J$9</f>
        <v>0.59375</v>
      </c>
      <c r="K24" s="100">
        <f t="shared" ref="K24" si="5">+($J$12/J24)*100</f>
        <v>64.912280701345921</v>
      </c>
      <c r="L24" s="102">
        <v>1</v>
      </c>
      <c r="M24" s="102">
        <f t="shared" ref="M24" si="6">IF(G24=4,1.5,0)+IF(G24=3,1.3,0)+IF(G24=2,1,0)</f>
        <v>1.5</v>
      </c>
      <c r="N24" s="88">
        <f>IF(D24=1,1.3,1)</f>
        <v>1.3</v>
      </c>
      <c r="O24" s="90">
        <f>+C24+(K24*L24*M24*N24)</f>
        <v>189.57894736762455</v>
      </c>
      <c r="P24" s="59"/>
      <c r="Q24" s="60"/>
      <c r="R24"/>
    </row>
    <row r="25" spans="2:18" ht="14.4" x14ac:dyDescent="0.3">
      <c r="B25" s="92"/>
      <c r="C25" s="103"/>
      <c r="D25" s="94"/>
      <c r="E25" s="67"/>
      <c r="F25" s="30" t="s">
        <v>46</v>
      </c>
      <c r="G25" s="94"/>
      <c r="H25" s="97"/>
      <c r="I25" s="98"/>
      <c r="J25" s="99"/>
      <c r="K25" s="100"/>
      <c r="L25" s="88"/>
      <c r="M25" s="88"/>
      <c r="N25" s="88"/>
      <c r="O25" s="91"/>
      <c r="P25" s="61"/>
      <c r="Q25" s="62"/>
      <c r="R25"/>
    </row>
    <row r="26" spans="2:18" ht="14.4" x14ac:dyDescent="0.3">
      <c r="B26" s="92"/>
      <c r="C26" s="103"/>
      <c r="D26" s="94"/>
      <c r="E26" s="67"/>
      <c r="F26" s="30" t="s">
        <v>47</v>
      </c>
      <c r="G26" s="94"/>
      <c r="H26" s="97"/>
      <c r="I26" s="98"/>
      <c r="J26" s="99"/>
      <c r="K26" s="100"/>
      <c r="L26" s="88"/>
      <c r="M26" s="88"/>
      <c r="N26" s="88"/>
      <c r="O26" s="91"/>
      <c r="P26" s="61"/>
      <c r="Q26" s="62"/>
      <c r="R26"/>
    </row>
    <row r="27" spans="2:18" ht="14.4" x14ac:dyDescent="0.3">
      <c r="B27" s="92"/>
      <c r="C27" s="92"/>
      <c r="D27" s="94"/>
      <c r="E27" s="67"/>
      <c r="F27" s="30" t="s">
        <v>48</v>
      </c>
      <c r="G27" s="94"/>
      <c r="H27" s="97"/>
      <c r="I27" s="98"/>
      <c r="J27" s="99"/>
      <c r="K27" s="101"/>
      <c r="L27" s="89"/>
      <c r="M27" s="89"/>
      <c r="N27" s="89"/>
      <c r="O27" s="91"/>
      <c r="P27" s="63"/>
      <c r="Q27" s="64"/>
      <c r="R27"/>
    </row>
    <row r="28" spans="2:18" ht="14.4" x14ac:dyDescent="0.3">
      <c r="B28" s="92">
        <f>+B24+1</f>
        <v>5</v>
      </c>
      <c r="C28" s="92">
        <v>55</v>
      </c>
      <c r="D28" s="94">
        <v>1</v>
      </c>
      <c r="E28" s="67" t="s">
        <v>13</v>
      </c>
      <c r="F28" s="30" t="s">
        <v>45</v>
      </c>
      <c r="G28" s="95">
        <f t="shared" ref="G28" si="7">COUNTA(F28:F31)</f>
        <v>4</v>
      </c>
      <c r="H28" s="96" t="s">
        <v>20</v>
      </c>
      <c r="I28" s="98">
        <v>45341.59375</v>
      </c>
      <c r="J28" s="99">
        <f>+I28-$J$9</f>
        <v>0.59375</v>
      </c>
      <c r="K28" s="100">
        <f t="shared" ref="K28" si="8">+($J$12/J28)*100</f>
        <v>64.912280701345921</v>
      </c>
      <c r="L28" s="102">
        <v>1</v>
      </c>
      <c r="M28" s="102">
        <f t="shared" ref="M28" si="9">IF(G28=4,1.5,0)+IF(G28=3,1.3,0)+IF(G28=2,1,0)</f>
        <v>1.5</v>
      </c>
      <c r="N28" s="88">
        <f>IF(D28=1,1.3,1)</f>
        <v>1.3</v>
      </c>
      <c r="O28" s="90">
        <f>+C28+(K28*L28*M28*N28)</f>
        <v>181.57894736762455</v>
      </c>
      <c r="P28" s="59"/>
      <c r="Q28" s="28"/>
      <c r="R28"/>
    </row>
    <row r="29" spans="2:18" ht="14.4" x14ac:dyDescent="0.3">
      <c r="B29" s="92"/>
      <c r="C29" s="92"/>
      <c r="D29" s="94"/>
      <c r="E29" s="67"/>
      <c r="F29" s="30" t="s">
        <v>46</v>
      </c>
      <c r="G29" s="94"/>
      <c r="H29" s="97"/>
      <c r="I29" s="98"/>
      <c r="J29" s="99"/>
      <c r="K29" s="100"/>
      <c r="L29" s="88"/>
      <c r="M29" s="88"/>
      <c r="N29" s="88"/>
      <c r="O29" s="91"/>
      <c r="P29" s="61"/>
      <c r="Q29" s="62"/>
      <c r="R29"/>
    </row>
    <row r="30" spans="2:18" ht="14.4" x14ac:dyDescent="0.3">
      <c r="B30" s="92"/>
      <c r="C30" s="92"/>
      <c r="D30" s="94"/>
      <c r="E30" s="67"/>
      <c r="F30" s="30" t="s">
        <v>47</v>
      </c>
      <c r="G30" s="94"/>
      <c r="H30" s="97"/>
      <c r="I30" s="98"/>
      <c r="J30" s="99"/>
      <c r="K30" s="100"/>
      <c r="L30" s="88"/>
      <c r="M30" s="88"/>
      <c r="N30" s="88"/>
      <c r="O30" s="91"/>
      <c r="P30" s="61"/>
      <c r="Q30" s="62"/>
      <c r="R30"/>
    </row>
    <row r="31" spans="2:18" ht="14.4" x14ac:dyDescent="0.3">
      <c r="B31" s="92"/>
      <c r="C31" s="92"/>
      <c r="D31" s="94"/>
      <c r="E31" s="67"/>
      <c r="F31" s="30" t="s">
        <v>48</v>
      </c>
      <c r="G31" s="94"/>
      <c r="H31" s="97"/>
      <c r="I31" s="98"/>
      <c r="J31" s="99"/>
      <c r="K31" s="101"/>
      <c r="L31" s="89"/>
      <c r="M31" s="89"/>
      <c r="N31" s="89"/>
      <c r="O31" s="91"/>
      <c r="P31" s="63"/>
      <c r="Q31" s="64"/>
      <c r="R31"/>
    </row>
    <row r="32" spans="2:18" ht="14.4" x14ac:dyDescent="0.3">
      <c r="B32" s="92">
        <f>+B28+1</f>
        <v>6</v>
      </c>
      <c r="C32" s="92">
        <v>50</v>
      </c>
      <c r="D32" s="94">
        <v>1</v>
      </c>
      <c r="E32" s="67" t="s">
        <v>13</v>
      </c>
      <c r="F32" s="30" t="s">
        <v>45</v>
      </c>
      <c r="G32" s="95">
        <f t="shared" ref="G32" si="10">COUNTA(F32:F35)</f>
        <v>4</v>
      </c>
      <c r="H32" s="96" t="s">
        <v>20</v>
      </c>
      <c r="I32" s="98">
        <v>45341.59375</v>
      </c>
      <c r="J32" s="99">
        <f>+I32-$J$9</f>
        <v>0.59375</v>
      </c>
      <c r="K32" s="100">
        <f t="shared" ref="K32" si="11">+($J$12/J32)*100</f>
        <v>64.912280701345921</v>
      </c>
      <c r="L32" s="102">
        <v>1</v>
      </c>
      <c r="M32" s="102">
        <f t="shared" ref="M32" si="12">IF(G32=4,1.5,0)+IF(G32=3,1.3,0)+IF(G32=2,1,0)</f>
        <v>1.5</v>
      </c>
      <c r="N32" s="88">
        <f t="shared" ref="N32" si="13">IF(D32=1,1.3,1)</f>
        <v>1.3</v>
      </c>
      <c r="O32" s="90">
        <f t="shared" ref="O32" si="14">+C32+(K32*L32*M32*N32)</f>
        <v>176.57894736762455</v>
      </c>
      <c r="P32" s="27"/>
      <c r="Q32" s="28"/>
      <c r="R32"/>
    </row>
    <row r="33" spans="2:18" ht="14.4" x14ac:dyDescent="0.3">
      <c r="B33" s="92"/>
      <c r="C33" s="92"/>
      <c r="D33" s="94"/>
      <c r="E33" s="67"/>
      <c r="F33" s="30" t="s">
        <v>46</v>
      </c>
      <c r="G33" s="94"/>
      <c r="H33" s="97"/>
      <c r="I33" s="98"/>
      <c r="J33" s="99"/>
      <c r="K33" s="100"/>
      <c r="L33" s="88"/>
      <c r="M33" s="88"/>
      <c r="N33" s="88"/>
      <c r="O33" s="91"/>
      <c r="P33" s="28"/>
      <c r="Q33" s="28"/>
      <c r="R33"/>
    </row>
    <row r="34" spans="2:18" ht="14.4" x14ac:dyDescent="0.3">
      <c r="B34" s="92"/>
      <c r="C34" s="92"/>
      <c r="D34" s="94"/>
      <c r="E34" s="67"/>
      <c r="F34" s="30" t="s">
        <v>47</v>
      </c>
      <c r="G34" s="94"/>
      <c r="H34" s="97"/>
      <c r="I34" s="98"/>
      <c r="J34" s="99"/>
      <c r="K34" s="100"/>
      <c r="L34" s="88"/>
      <c r="M34" s="88"/>
      <c r="N34" s="88"/>
      <c r="O34" s="91"/>
      <c r="P34" s="28"/>
      <c r="Q34" s="28"/>
      <c r="R34"/>
    </row>
    <row r="35" spans="2:18" ht="14.4" x14ac:dyDescent="0.3">
      <c r="B35" s="92"/>
      <c r="C35" s="92"/>
      <c r="D35" s="94"/>
      <c r="E35" s="67"/>
      <c r="F35" s="30" t="s">
        <v>48</v>
      </c>
      <c r="G35" s="94"/>
      <c r="H35" s="97"/>
      <c r="I35" s="98"/>
      <c r="J35" s="99"/>
      <c r="K35" s="101"/>
      <c r="L35" s="89"/>
      <c r="M35" s="89"/>
      <c r="N35" s="89"/>
      <c r="O35" s="91"/>
      <c r="P35" s="29"/>
      <c r="Q35" s="29"/>
      <c r="R35"/>
    </row>
    <row r="36" spans="2:18" ht="14.4" x14ac:dyDescent="0.3">
      <c r="B36" s="92">
        <f>+B32+1</f>
        <v>7</v>
      </c>
      <c r="C36" s="92">
        <v>45</v>
      </c>
      <c r="D36" s="94">
        <v>0</v>
      </c>
      <c r="E36" s="67" t="s">
        <v>13</v>
      </c>
      <c r="F36" s="30" t="s">
        <v>45</v>
      </c>
      <c r="G36" s="95">
        <f t="shared" ref="G36" si="15">COUNTA(F36:F39)</f>
        <v>4</v>
      </c>
      <c r="H36" s="96" t="s">
        <v>20</v>
      </c>
      <c r="I36" s="98">
        <v>45341.59375</v>
      </c>
      <c r="J36" s="99">
        <f>+I36-$J$9</f>
        <v>0.59375</v>
      </c>
      <c r="K36" s="100">
        <f t="shared" ref="K36" si="16">+($J$12/J36)*100</f>
        <v>64.912280701345921</v>
      </c>
      <c r="L36" s="102">
        <v>1</v>
      </c>
      <c r="M36" s="102">
        <f t="shared" ref="M36" si="17">IF(G36=4,1.5,0)+IF(G36=3,1.3,0)+IF(G36=2,1,0)</f>
        <v>1.5</v>
      </c>
      <c r="N36" s="88">
        <f t="shared" ref="N36" si="18">IF(D36=1,1.3,1)</f>
        <v>1</v>
      </c>
      <c r="O36" s="90">
        <f t="shared" ref="O36" si="19">+C36+(K36*L36*M36*N36)</f>
        <v>142.36842105201887</v>
      </c>
      <c r="P36" s="27"/>
      <c r="Q36" s="27"/>
      <c r="R36"/>
    </row>
    <row r="37" spans="2:18" ht="14.4" x14ac:dyDescent="0.3">
      <c r="B37" s="92"/>
      <c r="C37" s="92"/>
      <c r="D37" s="94"/>
      <c r="E37" s="67"/>
      <c r="F37" s="30" t="s">
        <v>46</v>
      </c>
      <c r="G37" s="94"/>
      <c r="H37" s="97"/>
      <c r="I37" s="98"/>
      <c r="J37" s="99"/>
      <c r="K37" s="100"/>
      <c r="L37" s="88"/>
      <c r="M37" s="88"/>
      <c r="N37" s="88"/>
      <c r="O37" s="91"/>
      <c r="P37" s="28"/>
      <c r="Q37" s="28"/>
      <c r="R37"/>
    </row>
    <row r="38" spans="2:18" ht="14.4" x14ac:dyDescent="0.3">
      <c r="B38" s="92"/>
      <c r="C38" s="92"/>
      <c r="D38" s="94"/>
      <c r="E38" s="67"/>
      <c r="F38" s="30" t="s">
        <v>47</v>
      </c>
      <c r="G38" s="94"/>
      <c r="H38" s="97"/>
      <c r="I38" s="98"/>
      <c r="J38" s="99"/>
      <c r="K38" s="100"/>
      <c r="L38" s="88"/>
      <c r="M38" s="88"/>
      <c r="N38" s="88"/>
      <c r="O38" s="91"/>
      <c r="P38" s="28"/>
      <c r="Q38" s="28"/>
      <c r="R38"/>
    </row>
    <row r="39" spans="2:18" ht="14.4" x14ac:dyDescent="0.3">
      <c r="B39" s="92"/>
      <c r="C39" s="92"/>
      <c r="D39" s="94"/>
      <c r="E39" s="67"/>
      <c r="F39" s="30" t="s">
        <v>48</v>
      </c>
      <c r="G39" s="94"/>
      <c r="H39" s="97"/>
      <c r="I39" s="98"/>
      <c r="J39" s="99"/>
      <c r="K39" s="101"/>
      <c r="L39" s="89"/>
      <c r="M39" s="89"/>
      <c r="N39" s="89"/>
      <c r="O39" s="91"/>
      <c r="P39" s="29"/>
      <c r="Q39" s="29"/>
      <c r="R39"/>
    </row>
    <row r="40" spans="2:18" ht="14.4" x14ac:dyDescent="0.3">
      <c r="B40" s="92">
        <f t="shared" ref="B40" si="20">+B36+1</f>
        <v>8</v>
      </c>
      <c r="C40" s="92">
        <v>40</v>
      </c>
      <c r="D40" s="94">
        <v>0</v>
      </c>
      <c r="E40" s="67" t="s">
        <v>13</v>
      </c>
      <c r="F40" s="30" t="s">
        <v>45</v>
      </c>
      <c r="G40" s="95">
        <f t="shared" ref="G40:G88" si="21">COUNTA(F40:F43)</f>
        <v>4</v>
      </c>
      <c r="H40" s="96" t="s">
        <v>20</v>
      </c>
      <c r="I40" s="98">
        <v>45341.59375</v>
      </c>
      <c r="J40" s="99">
        <f t="shared" ref="J40" si="22">+I40-$J$9</f>
        <v>0.59375</v>
      </c>
      <c r="K40" s="100">
        <f t="shared" ref="K40:K80" si="23">+($J$12/J40)*100</f>
        <v>64.912280701345921</v>
      </c>
      <c r="L40" s="102">
        <v>1</v>
      </c>
      <c r="M40" s="102">
        <f t="shared" ref="M40" si="24">IF(G40=4,1.5,0)+IF(G40=3,1.3,0)+IF(G40=2,1,0)</f>
        <v>1.5</v>
      </c>
      <c r="N40" s="88">
        <f t="shared" ref="N40" si="25">IF(D40=1,1.3,1)</f>
        <v>1</v>
      </c>
      <c r="O40" s="90">
        <f t="shared" ref="O40" si="26">+C40+(K40*L40*M40*N40)</f>
        <v>137.36842105201887</v>
      </c>
      <c r="P40" s="27"/>
      <c r="Q40" s="27"/>
      <c r="R40"/>
    </row>
    <row r="41" spans="2:18" ht="14.4" x14ac:dyDescent="0.3">
      <c r="B41" s="92"/>
      <c r="C41" s="92"/>
      <c r="D41" s="94"/>
      <c r="E41" s="67"/>
      <c r="F41" s="30" t="s">
        <v>46</v>
      </c>
      <c r="G41" s="94"/>
      <c r="H41" s="97"/>
      <c r="I41" s="98"/>
      <c r="J41" s="99"/>
      <c r="K41" s="100"/>
      <c r="L41" s="88"/>
      <c r="M41" s="88"/>
      <c r="N41" s="88"/>
      <c r="O41" s="91"/>
      <c r="P41" s="28"/>
      <c r="Q41" s="28"/>
      <c r="R41"/>
    </row>
    <row r="42" spans="2:18" ht="14.4" x14ac:dyDescent="0.3">
      <c r="B42" s="92"/>
      <c r="C42" s="92"/>
      <c r="D42" s="94"/>
      <c r="E42" s="67"/>
      <c r="F42" s="30" t="s">
        <v>47</v>
      </c>
      <c r="G42" s="94"/>
      <c r="H42" s="97"/>
      <c r="I42" s="98"/>
      <c r="J42" s="99"/>
      <c r="K42" s="100"/>
      <c r="L42" s="88"/>
      <c r="M42" s="88"/>
      <c r="N42" s="88"/>
      <c r="O42" s="91"/>
      <c r="P42" s="28"/>
      <c r="Q42" s="28"/>
      <c r="R42"/>
    </row>
    <row r="43" spans="2:18" ht="14.4" x14ac:dyDescent="0.3">
      <c r="B43" s="92"/>
      <c r="C43" s="92"/>
      <c r="D43" s="94"/>
      <c r="E43" s="67"/>
      <c r="F43" s="30" t="s">
        <v>48</v>
      </c>
      <c r="G43" s="94"/>
      <c r="H43" s="97"/>
      <c r="I43" s="98"/>
      <c r="J43" s="99"/>
      <c r="K43" s="101"/>
      <c r="L43" s="89"/>
      <c r="M43" s="89"/>
      <c r="N43" s="89"/>
      <c r="O43" s="91"/>
      <c r="P43" s="29"/>
      <c r="Q43" s="29"/>
      <c r="R43"/>
    </row>
    <row r="44" spans="2:18" ht="14.4" x14ac:dyDescent="0.3">
      <c r="B44" s="92">
        <f t="shared" ref="B44" si="27">+B40+1</f>
        <v>9</v>
      </c>
      <c r="C44" s="92">
        <v>35</v>
      </c>
      <c r="D44" s="94">
        <v>0</v>
      </c>
      <c r="E44" s="67" t="s">
        <v>13</v>
      </c>
      <c r="F44" s="30" t="s">
        <v>45</v>
      </c>
      <c r="G44" s="95">
        <f t="shared" si="21"/>
        <v>4</v>
      </c>
      <c r="H44" s="96" t="s">
        <v>20</v>
      </c>
      <c r="I44" s="98">
        <v>45341.59375</v>
      </c>
      <c r="J44" s="99">
        <f t="shared" ref="J44" si="28">+I44-$J$9</f>
        <v>0.59375</v>
      </c>
      <c r="K44" s="100">
        <f t="shared" ref="K44:K84" si="29">+($J$12/J44)*100</f>
        <v>64.912280701345921</v>
      </c>
      <c r="L44" s="102">
        <v>1</v>
      </c>
      <c r="M44" s="102">
        <f t="shared" ref="M44" si="30">IF(G44=4,1.5,0)+IF(G44=3,1.3,0)+IF(G44=2,1,0)</f>
        <v>1.5</v>
      </c>
      <c r="N44" s="88">
        <f t="shared" ref="N44" si="31">IF(D44=1,1.3,1)</f>
        <v>1</v>
      </c>
      <c r="O44" s="90">
        <f t="shared" ref="O44" si="32">+C44+(K44*L44*M44*N44)</f>
        <v>132.36842105201887</v>
      </c>
      <c r="P44" s="27"/>
      <c r="Q44" s="27"/>
      <c r="R44"/>
    </row>
    <row r="45" spans="2:18" ht="14.4" x14ac:dyDescent="0.3">
      <c r="B45" s="92"/>
      <c r="C45" s="92"/>
      <c r="D45" s="94"/>
      <c r="E45" s="67"/>
      <c r="F45" s="30" t="s">
        <v>46</v>
      </c>
      <c r="G45" s="94"/>
      <c r="H45" s="97"/>
      <c r="I45" s="98"/>
      <c r="J45" s="99"/>
      <c r="K45" s="100"/>
      <c r="L45" s="88"/>
      <c r="M45" s="88"/>
      <c r="N45" s="88"/>
      <c r="O45" s="91"/>
      <c r="P45" s="28"/>
      <c r="Q45" s="28"/>
      <c r="R45"/>
    </row>
    <row r="46" spans="2:18" ht="14.4" x14ac:dyDescent="0.3">
      <c r="B46" s="92"/>
      <c r="C46" s="92"/>
      <c r="D46" s="94"/>
      <c r="E46" s="67"/>
      <c r="F46" s="30" t="s">
        <v>47</v>
      </c>
      <c r="G46" s="94"/>
      <c r="H46" s="97"/>
      <c r="I46" s="98"/>
      <c r="J46" s="99"/>
      <c r="K46" s="100"/>
      <c r="L46" s="88"/>
      <c r="M46" s="88"/>
      <c r="N46" s="88"/>
      <c r="O46" s="91"/>
      <c r="P46" s="28"/>
      <c r="Q46" s="28"/>
      <c r="R46"/>
    </row>
    <row r="47" spans="2:18" ht="14.4" x14ac:dyDescent="0.3">
      <c r="B47" s="92"/>
      <c r="C47" s="92"/>
      <c r="D47" s="94"/>
      <c r="E47" s="67"/>
      <c r="F47" s="30" t="s">
        <v>48</v>
      </c>
      <c r="G47" s="94"/>
      <c r="H47" s="97"/>
      <c r="I47" s="98"/>
      <c r="J47" s="99"/>
      <c r="K47" s="101"/>
      <c r="L47" s="89"/>
      <c r="M47" s="89"/>
      <c r="N47" s="89"/>
      <c r="O47" s="91"/>
      <c r="P47" s="29"/>
      <c r="Q47" s="29"/>
      <c r="R47"/>
    </row>
    <row r="48" spans="2:18" ht="14.4" x14ac:dyDescent="0.3">
      <c r="B48" s="92">
        <f t="shared" ref="B48" si="33">+B44+1</f>
        <v>10</v>
      </c>
      <c r="C48" s="92">
        <v>30</v>
      </c>
      <c r="D48" s="94">
        <v>0</v>
      </c>
      <c r="E48" s="67" t="s">
        <v>13</v>
      </c>
      <c r="F48" s="30" t="s">
        <v>45</v>
      </c>
      <c r="G48" s="95">
        <f t="shared" si="21"/>
        <v>4</v>
      </c>
      <c r="H48" s="96" t="s">
        <v>20</v>
      </c>
      <c r="I48" s="98">
        <v>45341.59375</v>
      </c>
      <c r="J48" s="99">
        <f t="shared" ref="J48" si="34">+I48-$J$9</f>
        <v>0.59375</v>
      </c>
      <c r="K48" s="100">
        <f t="shared" ref="K48:K88" si="35">+($J$12/J48)*100</f>
        <v>64.912280701345921</v>
      </c>
      <c r="L48" s="102">
        <v>1</v>
      </c>
      <c r="M48" s="102">
        <f t="shared" ref="M48" si="36">IF(G48=4,1.5,0)+IF(G48=3,1.3,0)+IF(G48=2,1,0)</f>
        <v>1.5</v>
      </c>
      <c r="N48" s="88">
        <f t="shared" ref="N48" si="37">IF(D48=1,1.3,1)</f>
        <v>1</v>
      </c>
      <c r="O48" s="90">
        <f t="shared" ref="O48" si="38">+C48+(K48*L48*M48*N48)</f>
        <v>127.36842105201887</v>
      </c>
      <c r="P48" s="27"/>
      <c r="Q48" s="27"/>
      <c r="R48"/>
    </row>
    <row r="49" spans="2:18" ht="14.4" x14ac:dyDescent="0.3">
      <c r="B49" s="92"/>
      <c r="C49" s="92"/>
      <c r="D49" s="94"/>
      <c r="E49" s="67"/>
      <c r="F49" s="30" t="s">
        <v>46</v>
      </c>
      <c r="G49" s="94"/>
      <c r="H49" s="97"/>
      <c r="I49" s="98"/>
      <c r="J49" s="99"/>
      <c r="K49" s="100"/>
      <c r="L49" s="88"/>
      <c r="M49" s="88"/>
      <c r="N49" s="88"/>
      <c r="O49" s="91"/>
      <c r="P49" s="28"/>
      <c r="Q49" s="28"/>
      <c r="R49"/>
    </row>
    <row r="50" spans="2:18" ht="13.95" customHeight="1" x14ac:dyDescent="0.3">
      <c r="B50" s="92"/>
      <c r="C50" s="92"/>
      <c r="D50" s="94"/>
      <c r="E50" s="67"/>
      <c r="F50" s="30" t="s">
        <v>47</v>
      </c>
      <c r="G50" s="94"/>
      <c r="H50" s="97"/>
      <c r="I50" s="98"/>
      <c r="J50" s="99"/>
      <c r="K50" s="100"/>
      <c r="L50" s="88"/>
      <c r="M50" s="88"/>
      <c r="N50" s="88"/>
      <c r="O50" s="91"/>
      <c r="P50" s="28"/>
      <c r="Q50" s="28"/>
    </row>
    <row r="51" spans="2:18" ht="13.95" customHeight="1" x14ac:dyDescent="0.3">
      <c r="B51" s="92"/>
      <c r="C51" s="92"/>
      <c r="D51" s="94"/>
      <c r="E51" s="67"/>
      <c r="F51" s="30" t="s">
        <v>48</v>
      </c>
      <c r="G51" s="94"/>
      <c r="H51" s="97"/>
      <c r="I51" s="98"/>
      <c r="J51" s="99"/>
      <c r="K51" s="101"/>
      <c r="L51" s="89"/>
      <c r="M51" s="89"/>
      <c r="N51" s="89"/>
      <c r="O51" s="91"/>
      <c r="P51" s="29"/>
      <c r="Q51" s="29"/>
    </row>
    <row r="52" spans="2:18" ht="13.95" customHeight="1" x14ac:dyDescent="0.3">
      <c r="B52" s="92">
        <f t="shared" ref="B52" si="39">+B48+1</f>
        <v>11</v>
      </c>
      <c r="C52" s="92">
        <v>28</v>
      </c>
      <c r="D52" s="94">
        <v>0</v>
      </c>
      <c r="E52" s="67" t="s">
        <v>13</v>
      </c>
      <c r="F52" s="30" t="s">
        <v>45</v>
      </c>
      <c r="G52" s="95">
        <f t="shared" si="21"/>
        <v>4</v>
      </c>
      <c r="H52" s="96" t="s">
        <v>20</v>
      </c>
      <c r="I52" s="98">
        <v>45341.59375</v>
      </c>
      <c r="J52" s="99">
        <f t="shared" ref="J52" si="40">+I52-$J$9</f>
        <v>0.59375</v>
      </c>
      <c r="K52" s="100">
        <f t="shared" ref="K52:K72" si="41">+($J$12/J52)*100</f>
        <v>64.912280701345921</v>
      </c>
      <c r="L52" s="102">
        <v>1</v>
      </c>
      <c r="M52" s="102">
        <f t="shared" ref="M52" si="42">IF(G52=4,1.5,0)+IF(G52=3,1.3,0)+IF(G52=2,1,0)</f>
        <v>1.5</v>
      </c>
      <c r="N52" s="88">
        <f t="shared" ref="N52" si="43">IF(D52=1,1.3,1)</f>
        <v>1</v>
      </c>
      <c r="O52" s="90">
        <f t="shared" ref="O52" si="44">+C52+(K52*L52*M52*N52)</f>
        <v>125.36842105201887</v>
      </c>
      <c r="P52" s="27"/>
      <c r="Q52" s="27"/>
    </row>
    <row r="53" spans="2:18" ht="13.95" customHeight="1" x14ac:dyDescent="0.3">
      <c r="B53" s="92"/>
      <c r="C53" s="92"/>
      <c r="D53" s="94"/>
      <c r="E53" s="67"/>
      <c r="F53" s="30" t="s">
        <v>46</v>
      </c>
      <c r="G53" s="94"/>
      <c r="H53" s="97"/>
      <c r="I53" s="98"/>
      <c r="J53" s="99"/>
      <c r="K53" s="100"/>
      <c r="L53" s="88"/>
      <c r="M53" s="88"/>
      <c r="N53" s="88"/>
      <c r="O53" s="91"/>
      <c r="P53" s="28"/>
      <c r="Q53" s="28"/>
    </row>
    <row r="54" spans="2:18" ht="13.95" customHeight="1" x14ac:dyDescent="0.3">
      <c r="B54" s="92"/>
      <c r="C54" s="92"/>
      <c r="D54" s="94"/>
      <c r="E54" s="67"/>
      <c r="F54" s="30" t="s">
        <v>47</v>
      </c>
      <c r="G54" s="94"/>
      <c r="H54" s="97"/>
      <c r="I54" s="98"/>
      <c r="J54" s="99"/>
      <c r="K54" s="100"/>
      <c r="L54" s="88"/>
      <c r="M54" s="88"/>
      <c r="N54" s="88"/>
      <c r="O54" s="91"/>
      <c r="P54" s="28"/>
      <c r="Q54" s="28"/>
    </row>
    <row r="55" spans="2:18" ht="13.95" customHeight="1" x14ac:dyDescent="0.3">
      <c r="B55" s="92"/>
      <c r="C55" s="92"/>
      <c r="D55" s="94"/>
      <c r="E55" s="67"/>
      <c r="F55" s="30" t="s">
        <v>48</v>
      </c>
      <c r="G55" s="94"/>
      <c r="H55" s="97"/>
      <c r="I55" s="98"/>
      <c r="J55" s="99"/>
      <c r="K55" s="101"/>
      <c r="L55" s="89"/>
      <c r="M55" s="89"/>
      <c r="N55" s="89"/>
      <c r="O55" s="91"/>
      <c r="P55" s="29"/>
      <c r="Q55" s="29"/>
    </row>
    <row r="56" spans="2:18" ht="13.95" customHeight="1" x14ac:dyDescent="0.3">
      <c r="B56" s="92">
        <f t="shared" ref="B56" si="45">+B52+1</f>
        <v>12</v>
      </c>
      <c r="C56" s="92">
        <v>26</v>
      </c>
      <c r="D56" s="94">
        <v>0</v>
      </c>
      <c r="E56" s="67" t="s">
        <v>13</v>
      </c>
      <c r="F56" s="30" t="s">
        <v>45</v>
      </c>
      <c r="G56" s="95">
        <f t="shared" si="21"/>
        <v>4</v>
      </c>
      <c r="H56" s="96" t="s">
        <v>20</v>
      </c>
      <c r="I56" s="98">
        <v>45341.59375</v>
      </c>
      <c r="J56" s="99">
        <f t="shared" ref="J56" si="46">+I56-$J$9</f>
        <v>0.59375</v>
      </c>
      <c r="K56" s="100">
        <f t="shared" ref="K56" si="47">+($J$12/J56)*100</f>
        <v>64.912280701345921</v>
      </c>
      <c r="L56" s="102">
        <v>1</v>
      </c>
      <c r="M56" s="102">
        <f t="shared" ref="M56" si="48">IF(G56=4,1.5,0)+IF(G56=3,1.3,0)+IF(G56=2,1,0)</f>
        <v>1.5</v>
      </c>
      <c r="N56" s="88">
        <f t="shared" ref="N56" si="49">IF(D56=1,1.3,1)</f>
        <v>1</v>
      </c>
      <c r="O56" s="90">
        <f t="shared" ref="O56" si="50">+C56+(K56*L56*M56*N56)</f>
        <v>123.36842105201887</v>
      </c>
      <c r="P56" s="27"/>
      <c r="Q56" s="27"/>
    </row>
    <row r="57" spans="2:18" ht="13.95" customHeight="1" x14ac:dyDescent="0.3">
      <c r="B57" s="92"/>
      <c r="C57" s="92"/>
      <c r="D57" s="94"/>
      <c r="E57" s="67"/>
      <c r="F57" s="30" t="s">
        <v>46</v>
      </c>
      <c r="G57" s="94"/>
      <c r="H57" s="97"/>
      <c r="I57" s="98"/>
      <c r="J57" s="99"/>
      <c r="K57" s="100"/>
      <c r="L57" s="88"/>
      <c r="M57" s="88"/>
      <c r="N57" s="88"/>
      <c r="O57" s="91"/>
      <c r="P57" s="28"/>
      <c r="Q57" s="28"/>
    </row>
    <row r="58" spans="2:18" ht="13.95" customHeight="1" x14ac:dyDescent="0.3">
      <c r="B58" s="92"/>
      <c r="C58" s="92"/>
      <c r="D58" s="94"/>
      <c r="E58" s="67"/>
      <c r="F58" s="30" t="s">
        <v>47</v>
      </c>
      <c r="G58" s="94"/>
      <c r="H58" s="97"/>
      <c r="I58" s="98"/>
      <c r="J58" s="99"/>
      <c r="K58" s="100"/>
      <c r="L58" s="88"/>
      <c r="M58" s="88"/>
      <c r="N58" s="88"/>
      <c r="O58" s="91"/>
      <c r="P58" s="28"/>
      <c r="Q58" s="28"/>
    </row>
    <row r="59" spans="2:18" ht="13.95" customHeight="1" x14ac:dyDescent="0.3">
      <c r="B59" s="92"/>
      <c r="C59" s="92"/>
      <c r="D59" s="94"/>
      <c r="E59" s="67"/>
      <c r="F59" s="30" t="s">
        <v>48</v>
      </c>
      <c r="G59" s="94"/>
      <c r="H59" s="97"/>
      <c r="I59" s="98"/>
      <c r="J59" s="99"/>
      <c r="K59" s="101"/>
      <c r="L59" s="89"/>
      <c r="M59" s="89"/>
      <c r="N59" s="89"/>
      <c r="O59" s="91"/>
      <c r="P59" s="29"/>
      <c r="Q59" s="29"/>
    </row>
    <row r="60" spans="2:18" ht="13.95" customHeight="1" x14ac:dyDescent="0.3">
      <c r="B60" s="92">
        <f t="shared" ref="B60" si="51">+B56+1</f>
        <v>13</v>
      </c>
      <c r="C60" s="92">
        <v>24</v>
      </c>
      <c r="D60" s="94">
        <v>0</v>
      </c>
      <c r="E60" s="67" t="s">
        <v>13</v>
      </c>
      <c r="F60" s="30" t="s">
        <v>45</v>
      </c>
      <c r="G60" s="95">
        <f>COUNTA(F60:F63)</f>
        <v>4</v>
      </c>
      <c r="H60" s="96" t="s">
        <v>20</v>
      </c>
      <c r="I60" s="98">
        <v>45341.59375</v>
      </c>
      <c r="J60" s="99">
        <f t="shared" ref="J60" si="52">+I60-$J$9</f>
        <v>0.59375</v>
      </c>
      <c r="K60" s="100">
        <f t="shared" si="23"/>
        <v>64.912280701345921</v>
      </c>
      <c r="L60" s="102">
        <v>1</v>
      </c>
      <c r="M60" s="102">
        <f t="shared" ref="M60" si="53">IF(G60=4,1.5,0)+IF(G60=3,1.3,0)+IF(G60=2,1,0)</f>
        <v>1.5</v>
      </c>
      <c r="N60" s="88">
        <f t="shared" ref="N60" si="54">IF(D60=1,1.3,1)</f>
        <v>1</v>
      </c>
      <c r="O60" s="90">
        <f t="shared" ref="O60" si="55">+C60+(K60*L60*M60*N60)</f>
        <v>121.36842105201887</v>
      </c>
      <c r="P60" s="27"/>
      <c r="Q60" s="27"/>
    </row>
    <row r="61" spans="2:18" ht="13.95" customHeight="1" x14ac:dyDescent="0.3">
      <c r="B61" s="92"/>
      <c r="C61" s="92"/>
      <c r="D61" s="94"/>
      <c r="E61" s="67"/>
      <c r="F61" s="30" t="s">
        <v>46</v>
      </c>
      <c r="G61" s="94"/>
      <c r="H61" s="97"/>
      <c r="I61" s="98"/>
      <c r="J61" s="99"/>
      <c r="K61" s="100"/>
      <c r="L61" s="88"/>
      <c r="M61" s="88"/>
      <c r="N61" s="88"/>
      <c r="O61" s="91"/>
      <c r="P61" s="28"/>
      <c r="Q61" s="28"/>
    </row>
    <row r="62" spans="2:18" ht="13.95" customHeight="1" x14ac:dyDescent="0.3">
      <c r="B62" s="92"/>
      <c r="C62" s="92"/>
      <c r="D62" s="94"/>
      <c r="E62" s="67"/>
      <c r="F62" s="30" t="s">
        <v>47</v>
      </c>
      <c r="G62" s="94"/>
      <c r="H62" s="97"/>
      <c r="I62" s="98"/>
      <c r="J62" s="99"/>
      <c r="K62" s="100"/>
      <c r="L62" s="88"/>
      <c r="M62" s="88"/>
      <c r="N62" s="88"/>
      <c r="O62" s="91"/>
      <c r="P62" s="28"/>
      <c r="Q62" s="28"/>
    </row>
    <row r="63" spans="2:18" ht="13.95" customHeight="1" x14ac:dyDescent="0.3">
      <c r="B63" s="92"/>
      <c r="C63" s="92"/>
      <c r="D63" s="94"/>
      <c r="E63" s="67"/>
      <c r="F63" s="30" t="s">
        <v>48</v>
      </c>
      <c r="G63" s="94"/>
      <c r="H63" s="97"/>
      <c r="I63" s="98"/>
      <c r="J63" s="99"/>
      <c r="K63" s="101"/>
      <c r="L63" s="89"/>
      <c r="M63" s="89"/>
      <c r="N63" s="89"/>
      <c r="O63" s="91"/>
      <c r="P63" s="29"/>
      <c r="Q63" s="29"/>
    </row>
    <row r="64" spans="2:18" ht="13.95" customHeight="1" x14ac:dyDescent="0.3">
      <c r="B64" s="92">
        <f t="shared" ref="B64" si="56">+B60+1</f>
        <v>14</v>
      </c>
      <c r="C64" s="92">
        <v>22</v>
      </c>
      <c r="D64" s="94">
        <v>0</v>
      </c>
      <c r="E64" s="67" t="s">
        <v>13</v>
      </c>
      <c r="F64" s="30" t="s">
        <v>45</v>
      </c>
      <c r="G64" s="95">
        <f t="shared" si="21"/>
        <v>4</v>
      </c>
      <c r="H64" s="96" t="s">
        <v>20</v>
      </c>
      <c r="I64" s="98">
        <v>45341.59375</v>
      </c>
      <c r="J64" s="99">
        <f t="shared" ref="J64" si="57">+I64-$J$9</f>
        <v>0.59375</v>
      </c>
      <c r="K64" s="100">
        <f t="shared" si="29"/>
        <v>64.912280701345921</v>
      </c>
      <c r="L64" s="102">
        <v>1</v>
      </c>
      <c r="M64" s="102">
        <f t="shared" ref="M64" si="58">IF(G64=4,1.5,0)+IF(G64=3,1.3,0)+IF(G64=2,1,0)</f>
        <v>1.5</v>
      </c>
      <c r="N64" s="88">
        <f t="shared" ref="N64" si="59">IF(D64=1,1.3,1)</f>
        <v>1</v>
      </c>
      <c r="O64" s="90">
        <f t="shared" ref="O64" si="60">+C64+(K64*L64*M64*N64)</f>
        <v>119.36842105201887</v>
      </c>
      <c r="P64" s="27"/>
      <c r="Q64" s="27"/>
    </row>
    <row r="65" spans="2:17" ht="13.95" customHeight="1" x14ac:dyDescent="0.3">
      <c r="B65" s="92"/>
      <c r="C65" s="92"/>
      <c r="D65" s="94"/>
      <c r="E65" s="67"/>
      <c r="F65" s="30" t="s">
        <v>46</v>
      </c>
      <c r="G65" s="94"/>
      <c r="H65" s="97"/>
      <c r="I65" s="98"/>
      <c r="J65" s="99"/>
      <c r="K65" s="100"/>
      <c r="L65" s="88"/>
      <c r="M65" s="88"/>
      <c r="N65" s="88"/>
      <c r="O65" s="91"/>
      <c r="P65" s="28"/>
      <c r="Q65" s="28"/>
    </row>
    <row r="66" spans="2:17" ht="13.95" customHeight="1" x14ac:dyDescent="0.3">
      <c r="B66" s="92"/>
      <c r="C66" s="92"/>
      <c r="D66" s="94"/>
      <c r="E66" s="67"/>
      <c r="F66" s="30" t="s">
        <v>47</v>
      </c>
      <c r="G66" s="94"/>
      <c r="H66" s="97"/>
      <c r="I66" s="98"/>
      <c r="J66" s="99"/>
      <c r="K66" s="100"/>
      <c r="L66" s="88"/>
      <c r="M66" s="88"/>
      <c r="N66" s="88"/>
      <c r="O66" s="91"/>
      <c r="P66" s="28"/>
      <c r="Q66" s="28"/>
    </row>
    <row r="67" spans="2:17" ht="13.95" customHeight="1" x14ac:dyDescent="0.3">
      <c r="B67" s="92"/>
      <c r="C67" s="92"/>
      <c r="D67" s="94"/>
      <c r="E67" s="67"/>
      <c r="F67" s="30" t="s">
        <v>48</v>
      </c>
      <c r="G67" s="94"/>
      <c r="H67" s="97"/>
      <c r="I67" s="98"/>
      <c r="J67" s="99"/>
      <c r="K67" s="101"/>
      <c r="L67" s="89"/>
      <c r="M67" s="89"/>
      <c r="N67" s="89"/>
      <c r="O67" s="91"/>
      <c r="P67" s="29"/>
      <c r="Q67" s="29"/>
    </row>
    <row r="68" spans="2:17" ht="13.95" customHeight="1" x14ac:dyDescent="0.3">
      <c r="B68" s="92">
        <f t="shared" ref="B68" si="61">+B64+1</f>
        <v>15</v>
      </c>
      <c r="C68" s="93">
        <v>20</v>
      </c>
      <c r="D68" s="94">
        <v>0</v>
      </c>
      <c r="E68" s="67" t="s">
        <v>13</v>
      </c>
      <c r="F68" s="30" t="s">
        <v>45</v>
      </c>
      <c r="G68" s="95">
        <f t="shared" si="21"/>
        <v>4</v>
      </c>
      <c r="H68" s="96" t="s">
        <v>20</v>
      </c>
      <c r="I68" s="98">
        <v>45341.59375</v>
      </c>
      <c r="J68" s="99">
        <f t="shared" ref="J68" si="62">+I68-$J$9</f>
        <v>0.59375</v>
      </c>
      <c r="K68" s="100">
        <f t="shared" si="35"/>
        <v>64.912280701345921</v>
      </c>
      <c r="L68" s="102">
        <v>1</v>
      </c>
      <c r="M68" s="102">
        <f t="shared" ref="M68" si="63">IF(G68=4,1.5,0)+IF(G68=3,1.3,0)+IF(G68=2,1,0)</f>
        <v>1.5</v>
      </c>
      <c r="N68" s="88">
        <f t="shared" ref="N68" si="64">IF(D68=1,1.3,1)</f>
        <v>1</v>
      </c>
      <c r="O68" s="90">
        <f t="shared" ref="O68" si="65">+C68+(K68*L68*M68*N68)</f>
        <v>117.36842105201887</v>
      </c>
      <c r="P68" s="27"/>
      <c r="Q68" s="27"/>
    </row>
    <row r="69" spans="2:17" ht="13.95" customHeight="1" x14ac:dyDescent="0.3">
      <c r="B69" s="92"/>
      <c r="C69" s="93"/>
      <c r="D69" s="94"/>
      <c r="E69" s="67"/>
      <c r="F69" s="30" t="s">
        <v>46</v>
      </c>
      <c r="G69" s="94"/>
      <c r="H69" s="97"/>
      <c r="I69" s="98"/>
      <c r="J69" s="99"/>
      <c r="K69" s="100"/>
      <c r="L69" s="88"/>
      <c r="M69" s="88"/>
      <c r="N69" s="88"/>
      <c r="O69" s="91"/>
      <c r="P69" s="28"/>
      <c r="Q69" s="28"/>
    </row>
    <row r="70" spans="2:17" ht="13.95" customHeight="1" x14ac:dyDescent="0.3">
      <c r="B70" s="92"/>
      <c r="C70" s="93"/>
      <c r="D70" s="94"/>
      <c r="E70" s="67"/>
      <c r="F70" s="30" t="s">
        <v>47</v>
      </c>
      <c r="G70" s="94"/>
      <c r="H70" s="97"/>
      <c r="I70" s="98"/>
      <c r="J70" s="99"/>
      <c r="K70" s="100"/>
      <c r="L70" s="88"/>
      <c r="M70" s="88"/>
      <c r="N70" s="88"/>
      <c r="O70" s="91"/>
      <c r="P70" s="28"/>
      <c r="Q70" s="28"/>
    </row>
    <row r="71" spans="2:17" ht="13.95" customHeight="1" x14ac:dyDescent="0.3">
      <c r="B71" s="92"/>
      <c r="C71" s="93"/>
      <c r="D71" s="94"/>
      <c r="E71" s="67"/>
      <c r="F71" s="30" t="s">
        <v>48</v>
      </c>
      <c r="G71" s="94"/>
      <c r="H71" s="97"/>
      <c r="I71" s="98"/>
      <c r="J71" s="99"/>
      <c r="K71" s="101"/>
      <c r="L71" s="89"/>
      <c r="M71" s="89"/>
      <c r="N71" s="89"/>
      <c r="O71" s="91"/>
      <c r="P71" s="29"/>
      <c r="Q71" s="29"/>
    </row>
    <row r="72" spans="2:17" ht="13.95" customHeight="1" x14ac:dyDescent="0.3">
      <c r="B72" s="92">
        <f t="shared" ref="B72" si="66">+B68+1</f>
        <v>16</v>
      </c>
      <c r="C72" s="93">
        <v>18</v>
      </c>
      <c r="D72" s="94">
        <v>0</v>
      </c>
      <c r="E72" s="67" t="s">
        <v>13</v>
      </c>
      <c r="F72" s="30" t="s">
        <v>45</v>
      </c>
      <c r="G72" s="95">
        <f t="shared" si="21"/>
        <v>4</v>
      </c>
      <c r="H72" s="96" t="s">
        <v>20</v>
      </c>
      <c r="I72" s="98">
        <v>45341.59375</v>
      </c>
      <c r="J72" s="99">
        <f t="shared" ref="J72" si="67">+I72-$J$9</f>
        <v>0.59375</v>
      </c>
      <c r="K72" s="100">
        <f t="shared" si="41"/>
        <v>64.912280701345921</v>
      </c>
      <c r="L72" s="102">
        <v>1</v>
      </c>
      <c r="M72" s="102">
        <f t="shared" ref="M72" si="68">IF(G72=4,1.5,0)+IF(G72=3,1.3,0)+IF(G72=2,1,0)</f>
        <v>1.5</v>
      </c>
      <c r="N72" s="88">
        <f t="shared" ref="N72" si="69">IF(D72=1,1.3,1)</f>
        <v>1</v>
      </c>
      <c r="O72" s="90">
        <f t="shared" ref="O72" si="70">+C72+(K72*L72*M72*N72)</f>
        <v>115.36842105201887</v>
      </c>
      <c r="P72" s="27"/>
      <c r="Q72" s="27"/>
    </row>
    <row r="73" spans="2:17" ht="13.95" customHeight="1" x14ac:dyDescent="0.3">
      <c r="B73" s="92"/>
      <c r="C73" s="93"/>
      <c r="D73" s="94"/>
      <c r="E73" s="67"/>
      <c r="F73" s="30" t="s">
        <v>46</v>
      </c>
      <c r="G73" s="94"/>
      <c r="H73" s="97"/>
      <c r="I73" s="98"/>
      <c r="J73" s="99"/>
      <c r="K73" s="100"/>
      <c r="L73" s="88"/>
      <c r="M73" s="88"/>
      <c r="N73" s="88"/>
      <c r="O73" s="91"/>
      <c r="P73" s="28"/>
      <c r="Q73" s="28"/>
    </row>
    <row r="74" spans="2:17" ht="13.95" customHeight="1" x14ac:dyDescent="0.3">
      <c r="B74" s="92"/>
      <c r="C74" s="93"/>
      <c r="D74" s="94"/>
      <c r="E74" s="67"/>
      <c r="F74" s="30" t="s">
        <v>47</v>
      </c>
      <c r="G74" s="94"/>
      <c r="H74" s="97"/>
      <c r="I74" s="98"/>
      <c r="J74" s="99"/>
      <c r="K74" s="100"/>
      <c r="L74" s="88"/>
      <c r="M74" s="88"/>
      <c r="N74" s="88"/>
      <c r="O74" s="91"/>
      <c r="P74" s="28"/>
      <c r="Q74" s="28"/>
    </row>
    <row r="75" spans="2:17" ht="13.95" customHeight="1" x14ac:dyDescent="0.3">
      <c r="B75" s="92"/>
      <c r="C75" s="93"/>
      <c r="D75" s="94"/>
      <c r="E75" s="67"/>
      <c r="F75" s="30" t="s">
        <v>48</v>
      </c>
      <c r="G75" s="94"/>
      <c r="H75" s="97"/>
      <c r="I75" s="98"/>
      <c r="J75" s="99"/>
      <c r="K75" s="101"/>
      <c r="L75" s="89"/>
      <c r="M75" s="89"/>
      <c r="N75" s="89"/>
      <c r="O75" s="91"/>
      <c r="P75" s="29"/>
      <c r="Q75" s="29"/>
    </row>
    <row r="76" spans="2:17" ht="13.95" customHeight="1" x14ac:dyDescent="0.3">
      <c r="B76" s="92">
        <f t="shared" ref="B76" si="71">+B72+1</f>
        <v>17</v>
      </c>
      <c r="C76" s="93">
        <v>16</v>
      </c>
      <c r="D76" s="94">
        <v>0</v>
      </c>
      <c r="E76" s="67" t="s">
        <v>13</v>
      </c>
      <c r="F76" s="30" t="s">
        <v>45</v>
      </c>
      <c r="G76" s="95">
        <f t="shared" si="21"/>
        <v>4</v>
      </c>
      <c r="H76" s="96" t="s">
        <v>20</v>
      </c>
      <c r="I76" s="98">
        <v>45341.59375</v>
      </c>
      <c r="J76" s="99">
        <f t="shared" ref="J76" si="72">+I76-$J$9</f>
        <v>0.59375</v>
      </c>
      <c r="K76" s="100">
        <f t="shared" ref="K76" si="73">+($J$12/J76)*100</f>
        <v>64.912280701345921</v>
      </c>
      <c r="L76" s="102">
        <v>1</v>
      </c>
      <c r="M76" s="102">
        <f t="shared" ref="M76" si="74">IF(G76=4,1.5,0)+IF(G76=3,1.3,0)+IF(G76=2,1,0)</f>
        <v>1.5</v>
      </c>
      <c r="N76" s="88">
        <f t="shared" ref="N76" si="75">IF(D76=1,1.3,1)</f>
        <v>1</v>
      </c>
      <c r="O76" s="90">
        <f t="shared" ref="O76" si="76">+C76+(K76*L76*M76*N76)</f>
        <v>113.36842105201887</v>
      </c>
      <c r="P76" s="27"/>
      <c r="Q76" s="27"/>
    </row>
    <row r="77" spans="2:17" ht="13.95" customHeight="1" x14ac:dyDescent="0.3">
      <c r="B77" s="92"/>
      <c r="C77" s="93"/>
      <c r="D77" s="94"/>
      <c r="E77" s="67"/>
      <c r="F77" s="30" t="s">
        <v>46</v>
      </c>
      <c r="G77" s="94"/>
      <c r="H77" s="97"/>
      <c r="I77" s="98"/>
      <c r="J77" s="99"/>
      <c r="K77" s="100"/>
      <c r="L77" s="88"/>
      <c r="M77" s="88"/>
      <c r="N77" s="88"/>
      <c r="O77" s="91"/>
      <c r="P77" s="28"/>
      <c r="Q77" s="28"/>
    </row>
    <row r="78" spans="2:17" ht="13.95" customHeight="1" x14ac:dyDescent="0.3">
      <c r="B78" s="92"/>
      <c r="C78" s="93"/>
      <c r="D78" s="94"/>
      <c r="E78" s="67"/>
      <c r="F78" s="30" t="s">
        <v>47</v>
      </c>
      <c r="G78" s="94"/>
      <c r="H78" s="97"/>
      <c r="I78" s="98"/>
      <c r="J78" s="99"/>
      <c r="K78" s="100"/>
      <c r="L78" s="88"/>
      <c r="M78" s="88"/>
      <c r="N78" s="88"/>
      <c r="O78" s="91"/>
      <c r="P78" s="28"/>
      <c r="Q78" s="28"/>
    </row>
    <row r="79" spans="2:17" ht="13.95" customHeight="1" x14ac:dyDescent="0.3">
      <c r="B79" s="92"/>
      <c r="C79" s="93"/>
      <c r="D79" s="94"/>
      <c r="E79" s="67"/>
      <c r="F79" s="30" t="s">
        <v>48</v>
      </c>
      <c r="G79" s="94"/>
      <c r="H79" s="97"/>
      <c r="I79" s="98"/>
      <c r="J79" s="99"/>
      <c r="K79" s="101"/>
      <c r="L79" s="89"/>
      <c r="M79" s="89"/>
      <c r="N79" s="89"/>
      <c r="O79" s="91"/>
      <c r="P79" s="29"/>
      <c r="Q79" s="29"/>
    </row>
    <row r="80" spans="2:17" ht="13.95" customHeight="1" x14ac:dyDescent="0.3">
      <c r="B80" s="92">
        <f t="shared" ref="B80" si="77">+B76+1</f>
        <v>18</v>
      </c>
      <c r="C80" s="93">
        <v>14</v>
      </c>
      <c r="D80" s="94">
        <v>0</v>
      </c>
      <c r="E80" s="67" t="s">
        <v>13</v>
      </c>
      <c r="F80" s="30" t="s">
        <v>45</v>
      </c>
      <c r="G80" s="95">
        <f t="shared" si="21"/>
        <v>4</v>
      </c>
      <c r="H80" s="96" t="s">
        <v>20</v>
      </c>
      <c r="I80" s="98">
        <v>45341.59375</v>
      </c>
      <c r="J80" s="99">
        <f t="shared" ref="J80" si="78">+I80-$J$9</f>
        <v>0.59375</v>
      </c>
      <c r="K80" s="100">
        <f t="shared" si="23"/>
        <v>64.912280701345921</v>
      </c>
      <c r="L80" s="102">
        <v>1</v>
      </c>
      <c r="M80" s="102">
        <f t="shared" ref="M80" si="79">IF(G80=4,1.5,0)+IF(G80=3,1.3,0)+IF(G80=2,1,0)</f>
        <v>1.5</v>
      </c>
      <c r="N80" s="88">
        <f>IF(D80=1,1.3,1)</f>
        <v>1</v>
      </c>
      <c r="O80" s="90">
        <f t="shared" ref="O80" si="80">+C80+(K80*L80*M80*N80)</f>
        <v>111.36842105201887</v>
      </c>
      <c r="P80" s="27"/>
      <c r="Q80" s="27"/>
    </row>
    <row r="81" spans="2:17" ht="13.95" customHeight="1" x14ac:dyDescent="0.3">
      <c r="B81" s="92"/>
      <c r="C81" s="93"/>
      <c r="D81" s="94"/>
      <c r="E81" s="67"/>
      <c r="F81" s="30" t="s">
        <v>46</v>
      </c>
      <c r="G81" s="94"/>
      <c r="H81" s="97"/>
      <c r="I81" s="98"/>
      <c r="J81" s="99"/>
      <c r="K81" s="100"/>
      <c r="L81" s="88"/>
      <c r="M81" s="88"/>
      <c r="N81" s="88"/>
      <c r="O81" s="91"/>
      <c r="P81" s="28"/>
      <c r="Q81" s="28"/>
    </row>
    <row r="82" spans="2:17" ht="13.95" customHeight="1" x14ac:dyDescent="0.3">
      <c r="B82" s="92"/>
      <c r="C82" s="93"/>
      <c r="D82" s="94"/>
      <c r="E82" s="67"/>
      <c r="F82" s="30" t="s">
        <v>47</v>
      </c>
      <c r="G82" s="94"/>
      <c r="H82" s="97"/>
      <c r="I82" s="98"/>
      <c r="J82" s="99"/>
      <c r="K82" s="100"/>
      <c r="L82" s="88"/>
      <c r="M82" s="88"/>
      <c r="N82" s="88"/>
      <c r="O82" s="91"/>
      <c r="P82" s="28"/>
      <c r="Q82" s="28"/>
    </row>
    <row r="83" spans="2:17" ht="13.95" customHeight="1" x14ac:dyDescent="0.3">
      <c r="B83" s="92"/>
      <c r="C83" s="93"/>
      <c r="D83" s="94"/>
      <c r="E83" s="67"/>
      <c r="F83" s="30" t="s">
        <v>48</v>
      </c>
      <c r="G83" s="94"/>
      <c r="H83" s="97"/>
      <c r="I83" s="98"/>
      <c r="J83" s="99"/>
      <c r="K83" s="101"/>
      <c r="L83" s="89"/>
      <c r="M83" s="89"/>
      <c r="N83" s="89"/>
      <c r="O83" s="91"/>
      <c r="P83" s="29"/>
      <c r="Q83" s="29"/>
    </row>
    <row r="84" spans="2:17" ht="13.95" customHeight="1" x14ac:dyDescent="0.3">
      <c r="B84" s="92">
        <f t="shared" ref="B84" si="81">+B80+1</f>
        <v>19</v>
      </c>
      <c r="C84" s="93">
        <v>12</v>
      </c>
      <c r="D84" s="94">
        <v>0</v>
      </c>
      <c r="E84" s="67" t="s">
        <v>13</v>
      </c>
      <c r="F84" s="30" t="s">
        <v>45</v>
      </c>
      <c r="G84" s="95">
        <f t="shared" si="21"/>
        <v>4</v>
      </c>
      <c r="H84" s="96" t="s">
        <v>20</v>
      </c>
      <c r="I84" s="98">
        <v>45341.59375</v>
      </c>
      <c r="J84" s="99">
        <f t="shared" ref="J84" si="82">+I84-$J$9</f>
        <v>0.59375</v>
      </c>
      <c r="K84" s="100">
        <f t="shared" si="29"/>
        <v>64.912280701345921</v>
      </c>
      <c r="L84" s="102">
        <v>1</v>
      </c>
      <c r="M84" s="102">
        <f t="shared" ref="M84" si="83">IF(G84=4,1.5,0)+IF(G84=3,1.3,0)+IF(G84=2,1,0)</f>
        <v>1.5</v>
      </c>
      <c r="N84" s="88">
        <f t="shared" ref="N84" si="84">IF(D84=1,1.3,1)</f>
        <v>1</v>
      </c>
      <c r="O84" s="90">
        <f t="shared" ref="O84" si="85">+C84+(K84*L84*M84*N84)</f>
        <v>109.36842105201887</v>
      </c>
      <c r="P84" s="27"/>
      <c r="Q84" s="27"/>
    </row>
    <row r="85" spans="2:17" ht="13.95" customHeight="1" x14ac:dyDescent="0.3">
      <c r="B85" s="92"/>
      <c r="C85" s="93"/>
      <c r="D85" s="94"/>
      <c r="E85" s="67"/>
      <c r="F85" s="30" t="s">
        <v>46</v>
      </c>
      <c r="G85" s="94"/>
      <c r="H85" s="97"/>
      <c r="I85" s="98"/>
      <c r="J85" s="99"/>
      <c r="K85" s="100"/>
      <c r="L85" s="88"/>
      <c r="M85" s="88"/>
      <c r="N85" s="88"/>
      <c r="O85" s="91"/>
      <c r="P85" s="28"/>
      <c r="Q85" s="28"/>
    </row>
    <row r="86" spans="2:17" ht="13.95" customHeight="1" x14ac:dyDescent="0.3">
      <c r="B86" s="92"/>
      <c r="C86" s="93"/>
      <c r="D86" s="94"/>
      <c r="E86" s="67"/>
      <c r="F86" s="30" t="s">
        <v>47</v>
      </c>
      <c r="G86" s="94"/>
      <c r="H86" s="97"/>
      <c r="I86" s="98"/>
      <c r="J86" s="99"/>
      <c r="K86" s="100"/>
      <c r="L86" s="88"/>
      <c r="M86" s="88"/>
      <c r="N86" s="88"/>
      <c r="O86" s="91"/>
      <c r="P86" s="28"/>
      <c r="Q86" s="28"/>
    </row>
    <row r="87" spans="2:17" ht="13.95" customHeight="1" x14ac:dyDescent="0.3">
      <c r="B87" s="92"/>
      <c r="C87" s="93"/>
      <c r="D87" s="94"/>
      <c r="E87" s="67"/>
      <c r="F87" s="30" t="s">
        <v>48</v>
      </c>
      <c r="G87" s="94"/>
      <c r="H87" s="97"/>
      <c r="I87" s="98"/>
      <c r="J87" s="99"/>
      <c r="K87" s="101"/>
      <c r="L87" s="89"/>
      <c r="M87" s="89"/>
      <c r="N87" s="89"/>
      <c r="O87" s="91"/>
      <c r="P87" s="29"/>
      <c r="Q87" s="29"/>
    </row>
    <row r="88" spans="2:17" ht="13.95" customHeight="1" x14ac:dyDescent="0.3">
      <c r="B88" s="92">
        <f t="shared" ref="B88" si="86">+B84+1</f>
        <v>20</v>
      </c>
      <c r="C88" s="93">
        <v>10</v>
      </c>
      <c r="D88" s="94">
        <v>0</v>
      </c>
      <c r="E88" s="67" t="s">
        <v>13</v>
      </c>
      <c r="F88" s="30" t="s">
        <v>45</v>
      </c>
      <c r="G88" s="95">
        <f t="shared" si="21"/>
        <v>4</v>
      </c>
      <c r="H88" s="96" t="s">
        <v>20</v>
      </c>
      <c r="I88" s="98">
        <v>45341.59375</v>
      </c>
      <c r="J88" s="99">
        <f t="shared" ref="J88" si="87">+I88-$J$9</f>
        <v>0.59375</v>
      </c>
      <c r="K88" s="100">
        <f t="shared" si="35"/>
        <v>64.912280701345921</v>
      </c>
      <c r="L88" s="102">
        <v>1</v>
      </c>
      <c r="M88" s="102">
        <f t="shared" ref="M88" si="88">IF(G88=4,1.5,0)+IF(G88=3,1.3,0)+IF(G88=2,1,0)</f>
        <v>1.5</v>
      </c>
      <c r="N88" s="88">
        <f t="shared" ref="N88" si="89">IF(D88=1,1.3,1)</f>
        <v>1</v>
      </c>
      <c r="O88" s="90">
        <f t="shared" ref="O88" si="90">+C88+(K88*L88*M88*N88)</f>
        <v>107.36842105201887</v>
      </c>
      <c r="P88" s="27"/>
      <c r="Q88" s="27"/>
    </row>
    <row r="89" spans="2:17" ht="13.95" customHeight="1" x14ac:dyDescent="0.3">
      <c r="B89" s="92"/>
      <c r="C89" s="93"/>
      <c r="D89" s="94"/>
      <c r="E89" s="67"/>
      <c r="F89" s="30" t="s">
        <v>46</v>
      </c>
      <c r="G89" s="94"/>
      <c r="H89" s="97"/>
      <c r="I89" s="98"/>
      <c r="J89" s="99"/>
      <c r="K89" s="100"/>
      <c r="L89" s="88"/>
      <c r="M89" s="88"/>
      <c r="N89" s="88"/>
      <c r="O89" s="91"/>
      <c r="P89" s="28"/>
      <c r="Q89" s="28"/>
    </row>
    <row r="90" spans="2:17" ht="13.95" customHeight="1" x14ac:dyDescent="0.3">
      <c r="B90" s="92"/>
      <c r="C90" s="93"/>
      <c r="D90" s="94"/>
      <c r="E90" s="67"/>
      <c r="F90" s="30" t="s">
        <v>47</v>
      </c>
      <c r="G90" s="94"/>
      <c r="H90" s="97"/>
      <c r="I90" s="98"/>
      <c r="J90" s="99"/>
      <c r="K90" s="100"/>
      <c r="L90" s="88"/>
      <c r="M90" s="88"/>
      <c r="N90" s="88"/>
      <c r="O90" s="91"/>
      <c r="P90" s="28"/>
      <c r="Q90" s="28"/>
    </row>
    <row r="91" spans="2:17" ht="13.95" customHeight="1" x14ac:dyDescent="0.3">
      <c r="B91" s="92"/>
      <c r="C91" s="93"/>
      <c r="D91" s="94"/>
      <c r="E91" s="67"/>
      <c r="F91" s="30" t="s">
        <v>48</v>
      </c>
      <c r="G91" s="94"/>
      <c r="H91" s="97"/>
      <c r="I91" s="98"/>
      <c r="J91" s="99"/>
      <c r="K91" s="101"/>
      <c r="L91" s="89"/>
      <c r="M91" s="89"/>
      <c r="N91" s="89"/>
      <c r="O91" s="91"/>
      <c r="P91" s="29"/>
      <c r="Q91" s="29"/>
    </row>
  </sheetData>
  <mergeCells count="241">
    <mergeCell ref="B16:B19"/>
    <mergeCell ref="C16:C19"/>
    <mergeCell ref="D16:D19"/>
    <mergeCell ref="G16:G19"/>
    <mergeCell ref="H16:H19"/>
    <mergeCell ref="I16:I19"/>
    <mergeCell ref="I10:K10"/>
    <mergeCell ref="B12:B15"/>
    <mergeCell ref="C12:C15"/>
    <mergeCell ref="D12:D15"/>
    <mergeCell ref="G12:G15"/>
    <mergeCell ref="H12:H15"/>
    <mergeCell ref="I12:I15"/>
    <mergeCell ref="J12:J15"/>
    <mergeCell ref="K12:K15"/>
    <mergeCell ref="J16:J19"/>
    <mergeCell ref="K16:K19"/>
    <mergeCell ref="L16:L19"/>
    <mergeCell ref="M16:M19"/>
    <mergeCell ref="N16:N19"/>
    <mergeCell ref="O16:O19"/>
    <mergeCell ref="L12:L15"/>
    <mergeCell ref="M12:M15"/>
    <mergeCell ref="N12:N15"/>
    <mergeCell ref="O12:O15"/>
    <mergeCell ref="J20:J23"/>
    <mergeCell ref="K20:K23"/>
    <mergeCell ref="L20:L23"/>
    <mergeCell ref="M20:M23"/>
    <mergeCell ref="N20:N23"/>
    <mergeCell ref="O20:O23"/>
    <mergeCell ref="B20:B23"/>
    <mergeCell ref="C20:C23"/>
    <mergeCell ref="D20:D23"/>
    <mergeCell ref="G20:G23"/>
    <mergeCell ref="H20:H23"/>
    <mergeCell ref="I20:I23"/>
    <mergeCell ref="J24:J27"/>
    <mergeCell ref="K24:K27"/>
    <mergeCell ref="L24:L27"/>
    <mergeCell ref="M24:M27"/>
    <mergeCell ref="N24:N27"/>
    <mergeCell ref="O24:O27"/>
    <mergeCell ref="B24:B27"/>
    <mergeCell ref="C24:C27"/>
    <mergeCell ref="D24:D27"/>
    <mergeCell ref="G24:G27"/>
    <mergeCell ref="H24:H27"/>
    <mergeCell ref="I24:I27"/>
    <mergeCell ref="J28:J31"/>
    <mergeCell ref="K28:K31"/>
    <mergeCell ref="L28:L31"/>
    <mergeCell ref="M28:M31"/>
    <mergeCell ref="N28:N31"/>
    <mergeCell ref="O28:O31"/>
    <mergeCell ref="B28:B31"/>
    <mergeCell ref="C28:C31"/>
    <mergeCell ref="D28:D31"/>
    <mergeCell ref="G28:G31"/>
    <mergeCell ref="H28:H31"/>
    <mergeCell ref="I28:I31"/>
    <mergeCell ref="J32:J35"/>
    <mergeCell ref="K32:K35"/>
    <mergeCell ref="L32:L35"/>
    <mergeCell ref="M32:M35"/>
    <mergeCell ref="N32:N35"/>
    <mergeCell ref="O32:O35"/>
    <mergeCell ref="B32:B35"/>
    <mergeCell ref="C32:C35"/>
    <mergeCell ref="D32:D35"/>
    <mergeCell ref="G32:G35"/>
    <mergeCell ref="H32:H35"/>
    <mergeCell ref="I32:I35"/>
    <mergeCell ref="J36:J39"/>
    <mergeCell ref="K36:K39"/>
    <mergeCell ref="L36:L39"/>
    <mergeCell ref="M36:M39"/>
    <mergeCell ref="N36:N39"/>
    <mergeCell ref="O36:O39"/>
    <mergeCell ref="B36:B39"/>
    <mergeCell ref="C36:C39"/>
    <mergeCell ref="D36:D39"/>
    <mergeCell ref="G36:G39"/>
    <mergeCell ref="H36:H39"/>
    <mergeCell ref="I36:I39"/>
    <mergeCell ref="J40:J43"/>
    <mergeCell ref="K40:K43"/>
    <mergeCell ref="L40:L43"/>
    <mergeCell ref="M40:M43"/>
    <mergeCell ref="N40:N43"/>
    <mergeCell ref="O40:O43"/>
    <mergeCell ref="B40:B43"/>
    <mergeCell ref="C40:C43"/>
    <mergeCell ref="D40:D43"/>
    <mergeCell ref="G40:G43"/>
    <mergeCell ref="H40:H43"/>
    <mergeCell ref="I40:I43"/>
    <mergeCell ref="J44:J47"/>
    <mergeCell ref="K44:K47"/>
    <mergeCell ref="L44:L47"/>
    <mergeCell ref="M44:M47"/>
    <mergeCell ref="N44:N47"/>
    <mergeCell ref="O44:O47"/>
    <mergeCell ref="B44:B47"/>
    <mergeCell ref="C44:C47"/>
    <mergeCell ref="D44:D47"/>
    <mergeCell ref="G44:G47"/>
    <mergeCell ref="H44:H47"/>
    <mergeCell ref="I44:I47"/>
    <mergeCell ref="J48:J51"/>
    <mergeCell ref="K48:K51"/>
    <mergeCell ref="L48:L51"/>
    <mergeCell ref="M48:M51"/>
    <mergeCell ref="N48:N51"/>
    <mergeCell ref="O48:O51"/>
    <mergeCell ref="B48:B51"/>
    <mergeCell ref="C48:C51"/>
    <mergeCell ref="D48:D51"/>
    <mergeCell ref="G48:G51"/>
    <mergeCell ref="H48:H51"/>
    <mergeCell ref="I48:I51"/>
    <mergeCell ref="J52:J55"/>
    <mergeCell ref="K52:K55"/>
    <mergeCell ref="L52:L55"/>
    <mergeCell ref="M52:M55"/>
    <mergeCell ref="N52:N55"/>
    <mergeCell ref="O52:O55"/>
    <mergeCell ref="B52:B55"/>
    <mergeCell ref="C52:C55"/>
    <mergeCell ref="D52:D55"/>
    <mergeCell ref="G52:G55"/>
    <mergeCell ref="H52:H55"/>
    <mergeCell ref="I52:I55"/>
    <mergeCell ref="J56:J59"/>
    <mergeCell ref="K56:K59"/>
    <mergeCell ref="L56:L59"/>
    <mergeCell ref="M56:M59"/>
    <mergeCell ref="N56:N59"/>
    <mergeCell ref="O56:O59"/>
    <mergeCell ref="B56:B59"/>
    <mergeCell ref="C56:C59"/>
    <mergeCell ref="D56:D59"/>
    <mergeCell ref="G56:G59"/>
    <mergeCell ref="H56:H59"/>
    <mergeCell ref="I56:I59"/>
    <mergeCell ref="J60:J63"/>
    <mergeCell ref="K60:K63"/>
    <mergeCell ref="L60:L63"/>
    <mergeCell ref="M60:M63"/>
    <mergeCell ref="N60:N63"/>
    <mergeCell ref="O60:O63"/>
    <mergeCell ref="B60:B63"/>
    <mergeCell ref="C60:C63"/>
    <mergeCell ref="D60:D63"/>
    <mergeCell ref="G60:G63"/>
    <mergeCell ref="H60:H63"/>
    <mergeCell ref="I60:I63"/>
    <mergeCell ref="J64:J67"/>
    <mergeCell ref="K64:K67"/>
    <mergeCell ref="L64:L67"/>
    <mergeCell ref="M64:M67"/>
    <mergeCell ref="N64:N67"/>
    <mergeCell ref="O64:O67"/>
    <mergeCell ref="B64:B67"/>
    <mergeCell ref="C64:C67"/>
    <mergeCell ref="D64:D67"/>
    <mergeCell ref="G64:G67"/>
    <mergeCell ref="H64:H67"/>
    <mergeCell ref="I64:I67"/>
    <mergeCell ref="J68:J71"/>
    <mergeCell ref="K68:K71"/>
    <mergeCell ref="L68:L71"/>
    <mergeCell ref="M68:M71"/>
    <mergeCell ref="N68:N71"/>
    <mergeCell ref="O68:O71"/>
    <mergeCell ref="B68:B71"/>
    <mergeCell ref="C68:C71"/>
    <mergeCell ref="D68:D71"/>
    <mergeCell ref="G68:G71"/>
    <mergeCell ref="H68:H71"/>
    <mergeCell ref="I68:I71"/>
    <mergeCell ref="J72:J75"/>
    <mergeCell ref="K72:K75"/>
    <mergeCell ref="L72:L75"/>
    <mergeCell ref="M72:M75"/>
    <mergeCell ref="N72:N75"/>
    <mergeCell ref="O72:O75"/>
    <mergeCell ref="B72:B75"/>
    <mergeCell ref="C72:C75"/>
    <mergeCell ref="D72:D75"/>
    <mergeCell ref="G72:G75"/>
    <mergeCell ref="H72:H75"/>
    <mergeCell ref="I72:I75"/>
    <mergeCell ref="J76:J79"/>
    <mergeCell ref="K76:K79"/>
    <mergeCell ref="L76:L79"/>
    <mergeCell ref="M76:M79"/>
    <mergeCell ref="N76:N79"/>
    <mergeCell ref="O76:O79"/>
    <mergeCell ref="B76:B79"/>
    <mergeCell ref="C76:C79"/>
    <mergeCell ref="D76:D79"/>
    <mergeCell ref="G76:G79"/>
    <mergeCell ref="H76:H79"/>
    <mergeCell ref="I76:I79"/>
    <mergeCell ref="J80:J83"/>
    <mergeCell ref="K80:K83"/>
    <mergeCell ref="L80:L83"/>
    <mergeCell ref="M80:M83"/>
    <mergeCell ref="N80:N83"/>
    <mergeCell ref="O80:O83"/>
    <mergeCell ref="B80:B83"/>
    <mergeCell ref="C80:C83"/>
    <mergeCell ref="D80:D83"/>
    <mergeCell ref="G80:G83"/>
    <mergeCell ref="H80:H83"/>
    <mergeCell ref="I80:I83"/>
    <mergeCell ref="J84:J87"/>
    <mergeCell ref="K84:K87"/>
    <mergeCell ref="L84:L87"/>
    <mergeCell ref="M84:M87"/>
    <mergeCell ref="N84:N87"/>
    <mergeCell ref="O84:O87"/>
    <mergeCell ref="B84:B87"/>
    <mergeCell ref="C84:C87"/>
    <mergeCell ref="D84:D87"/>
    <mergeCell ref="G84:G87"/>
    <mergeCell ref="H84:H87"/>
    <mergeCell ref="I84:I87"/>
    <mergeCell ref="J88:J91"/>
    <mergeCell ref="K88:K91"/>
    <mergeCell ref="L88:L91"/>
    <mergeCell ref="M88:M91"/>
    <mergeCell ref="N88:N91"/>
    <mergeCell ref="O88:O91"/>
    <mergeCell ref="B88:B91"/>
    <mergeCell ref="C88:C91"/>
    <mergeCell ref="D88:D91"/>
    <mergeCell ref="G88:G91"/>
    <mergeCell ref="H88:H91"/>
    <mergeCell ref="I88:I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Ficha Tecnica</vt:lpstr>
      <vt:lpstr>Expedicion</vt:lpstr>
      <vt:lpstr>Endurance - Aventura</vt:lpstr>
      <vt:lpstr>Challenge - Promocional</vt:lpstr>
      <vt:lpstr>Discovery - Light</vt:lpstr>
      <vt:lpstr>Treking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José Mercado</cp:lastModifiedBy>
  <cp:revision/>
  <dcterms:created xsi:type="dcterms:W3CDTF">2016-01-28T02:21:57Z</dcterms:created>
  <dcterms:modified xsi:type="dcterms:W3CDTF">2026-04-14T11:20:58Z</dcterms:modified>
  <cp:category/>
  <cp:contentStatus/>
</cp:coreProperties>
</file>